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workbookProtection workbookPassword="B94F" lockStructure="1"/>
  <bookViews>
    <workbookView xWindow="0" yWindow="60" windowWidth="19440" windowHeight="7020" tabRatio="876"/>
  </bookViews>
  <sheets>
    <sheet name="Cover" sheetId="33" r:id="rId1"/>
    <sheet name="IOP Quick Assessment Tool" sheetId="25" r:id="rId2"/>
    <sheet name="IOP Final Scores" sheetId="29" r:id="rId3"/>
    <sheet name="IOP Parameters Dashboard" sheetId="30" state="hidden" r:id="rId4"/>
    <sheet name="IOP Calculation Dashboard" sheetId="28" state="hidden" r:id="rId5"/>
  </sheets>
  <externalReferences>
    <externalReference r:id="rId6"/>
    <externalReference r:id="rId7"/>
    <externalReference r:id="rId8"/>
  </externalReferences>
  <definedNames>
    <definedName name="__TS41">[1]D1.!$I$44</definedName>
    <definedName name="_TS41">[2]D1.!$I$44</definedName>
    <definedName name="Basic_sheet" localSheetId="4">#REF!</definedName>
    <definedName name="Basic_sheet">#REF!</definedName>
    <definedName name="BO_Unvivers_MDF_XML" localSheetId="4">#REF!</definedName>
    <definedName name="BO_Unvivers_MDF_XML">#REF!</definedName>
    <definedName name="d" localSheetId="4">#REF!</definedName>
    <definedName name="d">#REF!</definedName>
    <definedName name="Field" localSheetId="4">#REF!</definedName>
    <definedName name="Field">#REF!</definedName>
    <definedName name="H1_dropdown" localSheetId="4">#REF!</definedName>
    <definedName name="H1_dropdown">#REF!</definedName>
    <definedName name="H2_dropdown" localSheetId="4">#REF!</definedName>
    <definedName name="H2_dropdown">#REF!</definedName>
    <definedName name="H3_dropdown" localSheetId="4">#REF!</definedName>
    <definedName name="H3_dropdown">#REF!</definedName>
    <definedName name="H4_dropdown" localSheetId="4">#REF!</definedName>
    <definedName name="H4_dropdown">#REF!</definedName>
    <definedName name="H5_dropdown" localSheetId="4">#REF!</definedName>
    <definedName name="H5_dropdown">#REF!</definedName>
    <definedName name="jgvjuyf" localSheetId="4">#REF!</definedName>
    <definedName name="jgvjuyf">#REF!</definedName>
    <definedName name="kljhvkmou" localSheetId="4">#REF!</definedName>
    <definedName name="kljhvkmou">#REF!</definedName>
    <definedName name="_xlnm.Print_Area" localSheetId="4">#REF!</definedName>
    <definedName name="_xlnm.Print_Area" localSheetId="1">'IOP Quick Assessment Tool'!$B$1:$M$340</definedName>
    <definedName name="_xlnm.Print_Area">#REF!</definedName>
    <definedName name="Q0.3" localSheetId="4">#REF!</definedName>
    <definedName name="Q0.3">#REF!</definedName>
    <definedName name="selection_allowed" localSheetId="4">[3]support_info!$A$2:$A$3</definedName>
    <definedName name="selection_allowed">'IOP Calculation Dashboard'!$A$330:$A$331</definedName>
    <definedName name="selection_not_allowed" localSheetId="4">[3]support_info!$B$2</definedName>
    <definedName name="selection_not_allowed">'IOP Calculation Dashboard'!$B$330</definedName>
  </definedNames>
  <calcPr calcId="145621"/>
</workbook>
</file>

<file path=xl/calcChain.xml><?xml version="1.0" encoding="utf-8"?>
<calcChain xmlns="http://schemas.openxmlformats.org/spreadsheetml/2006/main">
  <c r="E326" i="28" l="1"/>
  <c r="E325" i="28"/>
  <c r="E324" i="28"/>
  <c r="E323" i="28"/>
  <c r="K67" i="28" s="1"/>
  <c r="E322" i="28"/>
  <c r="E321" i="28"/>
  <c r="E320" i="28"/>
  <c r="E319" i="28"/>
  <c r="E318" i="28"/>
  <c r="E317" i="28"/>
  <c r="K69" i="28" s="1"/>
  <c r="E316" i="28"/>
  <c r="E315" i="28"/>
  <c r="K66" i="28" s="1"/>
  <c r="E314" i="28"/>
  <c r="E313" i="28"/>
  <c r="E312" i="28"/>
  <c r="E311" i="28"/>
  <c r="E310" i="28"/>
  <c r="E309" i="28"/>
  <c r="E308" i="28"/>
  <c r="E307" i="28"/>
  <c r="K65" i="28" s="1"/>
  <c r="L65" i="28" s="1"/>
  <c r="E306" i="28"/>
  <c r="E305" i="28"/>
  <c r="E304" i="28"/>
  <c r="E303" i="28"/>
  <c r="K64" i="28" s="1"/>
  <c r="E302" i="28"/>
  <c r="E301" i="28"/>
  <c r="E300" i="28"/>
  <c r="E299" i="28"/>
  <c r="K63" i="28" s="1"/>
  <c r="E298" i="28"/>
  <c r="E297" i="28"/>
  <c r="E296" i="28"/>
  <c r="E295" i="28"/>
  <c r="E294" i="28"/>
  <c r="E293" i="28"/>
  <c r="F293" i="28" s="1"/>
  <c r="F292" i="28"/>
  <c r="E292" i="28"/>
  <c r="E291" i="28"/>
  <c r="F291" i="28" s="1"/>
  <c r="F290" i="28"/>
  <c r="K61" i="28" s="1"/>
  <c r="E290" i="28"/>
  <c r="E289" i="28"/>
  <c r="E288" i="28"/>
  <c r="E287" i="28"/>
  <c r="E286" i="28"/>
  <c r="E285" i="28"/>
  <c r="E284" i="28"/>
  <c r="E283" i="28"/>
  <c r="E282" i="28"/>
  <c r="E281" i="28"/>
  <c r="E280" i="28"/>
  <c r="E279" i="28"/>
  <c r="K60" i="28" s="1"/>
  <c r="E278" i="28"/>
  <c r="E277" i="28"/>
  <c r="E276" i="28"/>
  <c r="E275" i="28"/>
  <c r="K59" i="28" s="1"/>
  <c r="E274" i="28"/>
  <c r="E273" i="28"/>
  <c r="E272" i="28"/>
  <c r="E271" i="28"/>
  <c r="K58" i="28" s="1"/>
  <c r="L58" i="28" s="1"/>
  <c r="E270" i="28"/>
  <c r="E269" i="28"/>
  <c r="E268" i="28"/>
  <c r="E267" i="28"/>
  <c r="K57" i="28" s="1"/>
  <c r="E266" i="28"/>
  <c r="E265" i="28"/>
  <c r="C265" i="28"/>
  <c r="E264" i="28"/>
  <c r="C264" i="28"/>
  <c r="E263" i="28"/>
  <c r="C263" i="28"/>
  <c r="E262" i="28"/>
  <c r="C262" i="28"/>
  <c r="E261" i="28"/>
  <c r="C261" i="28"/>
  <c r="E260" i="28"/>
  <c r="C260" i="28"/>
  <c r="E259" i="28"/>
  <c r="C259" i="28"/>
  <c r="E258" i="28"/>
  <c r="C258" i="28"/>
  <c r="E257" i="28"/>
  <c r="C257" i="28"/>
  <c r="E256" i="28"/>
  <c r="C256" i="28"/>
  <c r="E255" i="28"/>
  <c r="C255" i="28"/>
  <c r="E254" i="28"/>
  <c r="C254" i="28"/>
  <c r="E253" i="28"/>
  <c r="C253" i="28"/>
  <c r="E252" i="28"/>
  <c r="C252" i="28"/>
  <c r="E251" i="28"/>
  <c r="C251" i="28"/>
  <c r="E250" i="28"/>
  <c r="C250" i="28"/>
  <c r="E249" i="28"/>
  <c r="C249" i="28"/>
  <c r="E248" i="28"/>
  <c r="C248" i="28"/>
  <c r="E247" i="28"/>
  <c r="C247" i="28"/>
  <c r="E246" i="28"/>
  <c r="C246" i="28"/>
  <c r="E245" i="28"/>
  <c r="C245" i="28"/>
  <c r="E244" i="28"/>
  <c r="C244" i="28"/>
  <c r="E243" i="28"/>
  <c r="C243" i="28"/>
  <c r="E242" i="28"/>
  <c r="C242" i="28"/>
  <c r="E241" i="28"/>
  <c r="C241" i="28"/>
  <c r="E240" i="28"/>
  <c r="C240" i="28"/>
  <c r="E239" i="28"/>
  <c r="C239" i="28"/>
  <c r="E238" i="28"/>
  <c r="C238" i="28"/>
  <c r="E237" i="28"/>
  <c r="C237" i="28"/>
  <c r="E236" i="28"/>
  <c r="C236" i="28"/>
  <c r="E235" i="28"/>
  <c r="C235" i="28"/>
  <c r="E234" i="28"/>
  <c r="C234" i="28"/>
  <c r="E233" i="28"/>
  <c r="C233" i="28"/>
  <c r="E232" i="28"/>
  <c r="C232" i="28"/>
  <c r="E231" i="28"/>
  <c r="C231" i="28"/>
  <c r="E230" i="28"/>
  <c r="C230" i="28"/>
  <c r="E229" i="28"/>
  <c r="C229" i="28"/>
  <c r="E228" i="28"/>
  <c r="C228" i="28"/>
  <c r="E227" i="28"/>
  <c r="C227" i="28"/>
  <c r="E226" i="28"/>
  <c r="C226" i="28"/>
  <c r="E225" i="28"/>
  <c r="C225" i="28"/>
  <c r="E224" i="28"/>
  <c r="C224" i="28"/>
  <c r="E223" i="28"/>
  <c r="C223" i="28"/>
  <c r="E222" i="28"/>
  <c r="C222" i="28"/>
  <c r="E221" i="28"/>
  <c r="C221" i="28"/>
  <c r="E220" i="28"/>
  <c r="C220" i="28"/>
  <c r="E219" i="28"/>
  <c r="C219" i="28"/>
  <c r="E218" i="28"/>
  <c r="C218" i="28"/>
  <c r="E217" i="28"/>
  <c r="C217" i="28"/>
  <c r="E216" i="28"/>
  <c r="C216" i="28"/>
  <c r="E215" i="28"/>
  <c r="C215" i="28"/>
  <c r="E214" i="28"/>
  <c r="C214" i="28"/>
  <c r="E213" i="28"/>
  <c r="C213" i="28"/>
  <c r="E212" i="28"/>
  <c r="C212" i="28"/>
  <c r="E211" i="28"/>
  <c r="C211" i="28"/>
  <c r="E210" i="28"/>
  <c r="C210" i="28"/>
  <c r="E209" i="28"/>
  <c r="C209" i="28"/>
  <c r="E208" i="28"/>
  <c r="C208" i="28"/>
  <c r="E207" i="28"/>
  <c r="C207" i="28"/>
  <c r="E206" i="28"/>
  <c r="C206" i="28"/>
  <c r="E205" i="28"/>
  <c r="C205" i="28"/>
  <c r="E204" i="28"/>
  <c r="C204" i="28"/>
  <c r="E203" i="28"/>
  <c r="C203" i="28"/>
  <c r="E202" i="28"/>
  <c r="C202" i="28"/>
  <c r="E201" i="28"/>
  <c r="C201" i="28"/>
  <c r="E200" i="28"/>
  <c r="C200" i="28"/>
  <c r="E199" i="28"/>
  <c r="C199" i="28"/>
  <c r="E198" i="28"/>
  <c r="C198" i="28"/>
  <c r="E197" i="28"/>
  <c r="C197" i="28"/>
  <c r="E196" i="28"/>
  <c r="C196" i="28"/>
  <c r="E195" i="28"/>
  <c r="C195" i="28"/>
  <c r="E194" i="28"/>
  <c r="C194" i="28"/>
  <c r="E193" i="28"/>
  <c r="C193" i="28"/>
  <c r="E192" i="28"/>
  <c r="C192" i="28"/>
  <c r="E191" i="28"/>
  <c r="C191" i="28"/>
  <c r="E190" i="28"/>
  <c r="C190" i="28"/>
  <c r="E189" i="28"/>
  <c r="C189" i="28"/>
  <c r="E188" i="28"/>
  <c r="C188" i="28"/>
  <c r="E187" i="28"/>
  <c r="C187" i="28"/>
  <c r="E186" i="28"/>
  <c r="C186" i="28"/>
  <c r="E185" i="28"/>
  <c r="C185" i="28"/>
  <c r="E184" i="28"/>
  <c r="C184" i="28"/>
  <c r="E183" i="28"/>
  <c r="C183" i="28"/>
  <c r="E182" i="28"/>
  <c r="C182" i="28"/>
  <c r="E181" i="28"/>
  <c r="C181" i="28"/>
  <c r="E180" i="28"/>
  <c r="C180" i="28"/>
  <c r="E179" i="28"/>
  <c r="C179" i="28"/>
  <c r="E178" i="28"/>
  <c r="C178" i="28"/>
  <c r="E177" i="28"/>
  <c r="C177" i="28"/>
  <c r="E176" i="28"/>
  <c r="C176" i="28"/>
  <c r="E175" i="28"/>
  <c r="C175" i="28"/>
  <c r="E174" i="28"/>
  <c r="C174" i="28"/>
  <c r="E173" i="28"/>
  <c r="C173" i="28"/>
  <c r="E172" i="28"/>
  <c r="C172" i="28"/>
  <c r="E171" i="28"/>
  <c r="C171" i="28"/>
  <c r="E170" i="28"/>
  <c r="C170" i="28"/>
  <c r="E169" i="28"/>
  <c r="C169" i="28"/>
  <c r="E168" i="28"/>
  <c r="C168" i="28"/>
  <c r="E167" i="28"/>
  <c r="C167" i="28"/>
  <c r="E166" i="28"/>
  <c r="C166" i="28"/>
  <c r="E165" i="28"/>
  <c r="C165" i="28"/>
  <c r="E164" i="28"/>
  <c r="C164" i="28"/>
  <c r="E163" i="28"/>
  <c r="C163" i="28"/>
  <c r="E162" i="28"/>
  <c r="C162" i="28"/>
  <c r="E161" i="28"/>
  <c r="C161" i="28"/>
  <c r="E160" i="28"/>
  <c r="C160" i="28"/>
  <c r="E159" i="28"/>
  <c r="C159" i="28"/>
  <c r="E158" i="28"/>
  <c r="C158" i="28"/>
  <c r="E157" i="28"/>
  <c r="C157" i="28"/>
  <c r="E156" i="28"/>
  <c r="C156" i="28"/>
  <c r="E155" i="28"/>
  <c r="C155" i="28"/>
  <c r="E154" i="28"/>
  <c r="C154" i="28"/>
  <c r="E153" i="28"/>
  <c r="C153" i="28"/>
  <c r="E152" i="28"/>
  <c r="C152" i="28"/>
  <c r="E151" i="28"/>
  <c r="C151" i="28"/>
  <c r="E150" i="28"/>
  <c r="C150" i="28"/>
  <c r="E149" i="28"/>
  <c r="C149" i="28"/>
  <c r="E148" i="28"/>
  <c r="C148" i="28"/>
  <c r="E147" i="28"/>
  <c r="C147" i="28"/>
  <c r="E146" i="28"/>
  <c r="C146" i="28"/>
  <c r="E145" i="28"/>
  <c r="C145" i="28"/>
  <c r="E144" i="28"/>
  <c r="C144" i="28"/>
  <c r="E143" i="28"/>
  <c r="C143" i="28"/>
  <c r="E142" i="28"/>
  <c r="C142" i="28"/>
  <c r="E141" i="28"/>
  <c r="C141" i="28"/>
  <c r="E140" i="28"/>
  <c r="C140" i="28"/>
  <c r="E139" i="28"/>
  <c r="C139" i="28"/>
  <c r="E138" i="28"/>
  <c r="C138" i="28"/>
  <c r="E137" i="28"/>
  <c r="C137" i="28"/>
  <c r="E136" i="28"/>
  <c r="C136" i="28"/>
  <c r="E135" i="28"/>
  <c r="C135" i="28"/>
  <c r="E134" i="28"/>
  <c r="C134" i="28"/>
  <c r="E133" i="28"/>
  <c r="C133" i="28"/>
  <c r="E132" i="28"/>
  <c r="C132" i="28"/>
  <c r="E131" i="28"/>
  <c r="C131" i="28"/>
  <c r="E130" i="28"/>
  <c r="C130" i="28"/>
  <c r="E129" i="28"/>
  <c r="C129" i="28"/>
  <c r="E128" i="28"/>
  <c r="C128" i="28"/>
  <c r="E127" i="28"/>
  <c r="C127" i="28"/>
  <c r="E126" i="28"/>
  <c r="C126" i="28"/>
  <c r="E125" i="28"/>
  <c r="C125" i="28"/>
  <c r="E124" i="28"/>
  <c r="C124" i="28"/>
  <c r="E123" i="28"/>
  <c r="C123" i="28"/>
  <c r="E122" i="28"/>
  <c r="C122" i="28"/>
  <c r="E121" i="28"/>
  <c r="C121" i="28"/>
  <c r="E120" i="28"/>
  <c r="C120" i="28"/>
  <c r="E119" i="28"/>
  <c r="C119" i="28"/>
  <c r="E118" i="28"/>
  <c r="C118" i="28"/>
  <c r="E117" i="28"/>
  <c r="C117" i="28"/>
  <c r="E116" i="28"/>
  <c r="C116" i="28"/>
  <c r="E115" i="28"/>
  <c r="C115" i="28"/>
  <c r="E114" i="28"/>
  <c r="C114" i="28"/>
  <c r="E113" i="28"/>
  <c r="C113" i="28"/>
  <c r="E112" i="28"/>
  <c r="C112" i="28"/>
  <c r="E111" i="28"/>
  <c r="C111" i="28"/>
  <c r="E110" i="28"/>
  <c r="C110" i="28"/>
  <c r="E109" i="28"/>
  <c r="C109" i="28"/>
  <c r="E108" i="28"/>
  <c r="C108" i="28"/>
  <c r="E107" i="28"/>
  <c r="C107" i="28"/>
  <c r="E106" i="28"/>
  <c r="C106" i="28"/>
  <c r="E105" i="28"/>
  <c r="C105" i="28"/>
  <c r="E104" i="28"/>
  <c r="C104" i="28"/>
  <c r="E103" i="28"/>
  <c r="C103" i="28"/>
  <c r="E102" i="28"/>
  <c r="C102" i="28"/>
  <c r="E101" i="28"/>
  <c r="C101" i="28"/>
  <c r="E100" i="28"/>
  <c r="C100" i="28"/>
  <c r="E99" i="28"/>
  <c r="C99" i="28"/>
  <c r="E98" i="28"/>
  <c r="C98" i="28"/>
  <c r="E97" i="28"/>
  <c r="C97" i="28"/>
  <c r="E96" i="28"/>
  <c r="C96" i="28"/>
  <c r="E95" i="28"/>
  <c r="C95" i="28"/>
  <c r="E94" i="28"/>
  <c r="C94" i="28"/>
  <c r="E93" i="28"/>
  <c r="C93" i="28"/>
  <c r="E92" i="28"/>
  <c r="C92" i="28"/>
  <c r="E91" i="28"/>
  <c r="C91" i="28"/>
  <c r="E90" i="28"/>
  <c r="C90" i="28"/>
  <c r="E89" i="28"/>
  <c r="C89" i="28"/>
  <c r="E88" i="28"/>
  <c r="C88" i="28"/>
  <c r="E87" i="28"/>
  <c r="C87" i="28"/>
  <c r="E86" i="28"/>
  <c r="C86" i="28"/>
  <c r="E85" i="28"/>
  <c r="C85" i="28"/>
  <c r="E84" i="28"/>
  <c r="C84" i="28"/>
  <c r="E83" i="28"/>
  <c r="C83" i="28"/>
  <c r="E82" i="28"/>
  <c r="K56" i="28" s="1"/>
  <c r="C82" i="28"/>
  <c r="E81" i="28"/>
  <c r="E80" i="28"/>
  <c r="J79" i="28"/>
  <c r="E79" i="28"/>
  <c r="E78" i="28"/>
  <c r="J77" i="28"/>
  <c r="E77" i="28"/>
  <c r="J76" i="28"/>
  <c r="E76" i="28"/>
  <c r="J75" i="28"/>
  <c r="E75" i="28"/>
  <c r="E74" i="28"/>
  <c r="E73" i="28"/>
  <c r="E72" i="28"/>
  <c r="E71" i="28"/>
  <c r="E70" i="28"/>
  <c r="E69" i="28"/>
  <c r="K68" i="28"/>
  <c r="E68" i="28"/>
  <c r="E67" i="28"/>
  <c r="E66" i="28"/>
  <c r="E65" i="28"/>
  <c r="E64" i="28"/>
  <c r="E63" i="28"/>
  <c r="K62" i="28"/>
  <c r="E62" i="28"/>
  <c r="E61" i="28"/>
  <c r="E60" i="28"/>
  <c r="E59" i="28"/>
  <c r="E58" i="28"/>
  <c r="L57" i="28"/>
  <c r="E57" i="28"/>
  <c r="V56" i="28"/>
  <c r="E56" i="28"/>
  <c r="AB55" i="28"/>
  <c r="L69" i="28" s="1"/>
  <c r="P55" i="28"/>
  <c r="P65" i="28" s="1"/>
  <c r="E55" i="28"/>
  <c r="AB54" i="28"/>
  <c r="S54" i="28"/>
  <c r="P54" i="28"/>
  <c r="P64" i="28" s="1"/>
  <c r="D19" i="29" s="1"/>
  <c r="B20" i="29" s="1"/>
  <c r="E54" i="28"/>
  <c r="AB53" i="28"/>
  <c r="V53" i="28"/>
  <c r="P53" i="28"/>
  <c r="P63" i="28" s="1"/>
  <c r="E53" i="28"/>
  <c r="AB52" i="28"/>
  <c r="AB57" i="28" s="1"/>
  <c r="S52" i="28"/>
  <c r="P52" i="28"/>
  <c r="E52" i="28"/>
  <c r="E51" i="28"/>
  <c r="E50" i="28"/>
  <c r="E49" i="28"/>
  <c r="E48" i="28"/>
  <c r="E47" i="28"/>
  <c r="E46" i="28"/>
  <c r="E45" i="28"/>
  <c r="E44" i="28"/>
  <c r="E43" i="28"/>
  <c r="L42" i="28"/>
  <c r="E42" i="28"/>
  <c r="L41" i="28"/>
  <c r="E41" i="28"/>
  <c r="E40" i="28"/>
  <c r="E39" i="28"/>
  <c r="L38" i="28"/>
  <c r="E38" i="28"/>
  <c r="L37" i="28"/>
  <c r="E37" i="28"/>
  <c r="E36" i="28"/>
  <c r="L35" i="28"/>
  <c r="E35" i="28"/>
  <c r="L34" i="28"/>
  <c r="E34" i="28"/>
  <c r="L33" i="28"/>
  <c r="E33" i="28"/>
  <c r="L32" i="28"/>
  <c r="E32" i="28"/>
  <c r="N31" i="28"/>
  <c r="L31" i="28"/>
  <c r="E31" i="28"/>
  <c r="E30" i="28"/>
  <c r="N29" i="28"/>
  <c r="L29" i="28"/>
  <c r="E29" i="28"/>
  <c r="L28" i="28"/>
  <c r="E28" i="28"/>
  <c r="L27" i="28"/>
  <c r="E27" i="28"/>
  <c r="L26" i="28"/>
  <c r="E26" i="28"/>
  <c r="K54" i="28" s="1"/>
  <c r="L54" i="28" s="1"/>
  <c r="L25" i="28"/>
  <c r="E25" i="28"/>
  <c r="E24" i="28"/>
  <c r="L23" i="28"/>
  <c r="E23" i="28"/>
  <c r="L22" i="28"/>
  <c r="S53" i="28" s="1"/>
  <c r="E22" i="28"/>
  <c r="L21" i="28"/>
  <c r="E21" i="28"/>
  <c r="E20" i="28"/>
  <c r="E19" i="28"/>
  <c r="E18" i="28"/>
  <c r="E17" i="28"/>
  <c r="E16" i="28"/>
  <c r="E15" i="28"/>
  <c r="E14" i="28"/>
  <c r="AC13" i="28"/>
  <c r="AB13" i="28"/>
  <c r="Y56" i="28" s="1"/>
  <c r="U13" i="28"/>
  <c r="T13" i="28"/>
  <c r="M13" i="28"/>
  <c r="L13" i="28"/>
  <c r="E13" i="28"/>
  <c r="AB12" i="28"/>
  <c r="AD12" i="28" s="1"/>
  <c r="W12" i="28"/>
  <c r="T12" i="28"/>
  <c r="M12" i="28"/>
  <c r="L12" i="28"/>
  <c r="E12" i="28"/>
  <c r="AD11" i="28"/>
  <c r="AB11" i="28"/>
  <c r="AC11" i="28" s="1"/>
  <c r="U11" i="28"/>
  <c r="T11" i="28"/>
  <c r="V54" i="28" s="1"/>
  <c r="L11" i="28"/>
  <c r="N11" i="28" s="1"/>
  <c r="E11" i="28"/>
  <c r="AE10" i="28"/>
  <c r="AB10" i="28"/>
  <c r="V10" i="28"/>
  <c r="T10" i="28"/>
  <c r="O10" i="28"/>
  <c r="N10" i="28"/>
  <c r="M10" i="28"/>
  <c r="L10" i="28"/>
  <c r="E10" i="28"/>
  <c r="AD9" i="28"/>
  <c r="AB9" i="28"/>
  <c r="AB14" i="28" s="1"/>
  <c r="W9" i="28"/>
  <c r="V9" i="28"/>
  <c r="T9" i="28"/>
  <c r="T14" i="28" s="1"/>
  <c r="O9" i="28"/>
  <c r="O13" i="28" s="1"/>
  <c r="N9" i="28"/>
  <c r="N13" i="28" s="1"/>
  <c r="L9" i="28"/>
  <c r="M9" i="28" s="1"/>
  <c r="E9" i="28"/>
  <c r="E8" i="28"/>
  <c r="E7" i="28"/>
  <c r="E6" i="28"/>
  <c r="E37" i="30"/>
  <c r="E31" i="30"/>
  <c r="E24" i="30"/>
  <c r="B21" i="30"/>
  <c r="E17" i="30"/>
  <c r="E9" i="30"/>
  <c r="B22" i="29"/>
  <c r="D21" i="29"/>
  <c r="D11" i="29"/>
  <c r="D9" i="29"/>
  <c r="D7" i="29"/>
  <c r="D5" i="29"/>
  <c r="D3" i="29"/>
  <c r="D17" i="29" l="1"/>
  <c r="V14" i="28"/>
  <c r="P62" i="28"/>
  <c r="P57" i="28"/>
  <c r="L67" i="28"/>
  <c r="L66" i="28"/>
  <c r="M69" i="28" s="1"/>
  <c r="Q65" i="28" s="1"/>
  <c r="H21" i="29" s="1"/>
  <c r="J21" i="29" s="1"/>
  <c r="L68" i="28"/>
  <c r="K53" i="28"/>
  <c r="L53" i="28" s="1"/>
  <c r="AE9" i="28"/>
  <c r="AD10" i="28"/>
  <c r="AD14" i="28" s="1"/>
  <c r="AC10" i="28"/>
  <c r="AE11" i="28"/>
  <c r="V12" i="28"/>
  <c r="V55" i="28"/>
  <c r="L59" i="28" s="1"/>
  <c r="U12" i="28"/>
  <c r="S57" i="28"/>
  <c r="L62" i="28"/>
  <c r="L60" i="28"/>
  <c r="Y55" i="28"/>
  <c r="L64" i="28" s="1"/>
  <c r="W13" i="28"/>
  <c r="W14" i="28" s="1"/>
  <c r="V13" i="28"/>
  <c r="K55" i="28"/>
  <c r="L55" i="28" s="1"/>
  <c r="V52" i="28"/>
  <c r="M73" i="28"/>
  <c r="U9" i="28"/>
  <c r="U14" i="28" s="1"/>
  <c r="AC9" i="28"/>
  <c r="AC14" i="28" s="1"/>
  <c r="Y52" i="28"/>
  <c r="L61" i="28" s="1"/>
  <c r="M65" i="28" s="1"/>
  <c r="Q64" i="28" s="1"/>
  <c r="Y53" i="28"/>
  <c r="Y54" i="28"/>
  <c r="L63" i="28" s="1"/>
  <c r="H19" i="29" l="1"/>
  <c r="J19" i="29" s="1"/>
  <c r="R64" i="28"/>
  <c r="R65" i="28"/>
  <c r="F21" i="29" s="1"/>
  <c r="AE14" i="28"/>
  <c r="R62" i="28"/>
  <c r="F15" i="29" s="1"/>
  <c r="D15" i="29"/>
  <c r="M55" i="28"/>
  <c r="Q62" i="28" s="1"/>
  <c r="H15" i="29" s="1"/>
  <c r="J15" i="29" s="1"/>
  <c r="Y57" i="28"/>
  <c r="V57" i="28"/>
  <c r="L56" i="28"/>
  <c r="M60" i="28" s="1"/>
  <c r="Q63" i="28" s="1"/>
  <c r="H17" i="29" l="1"/>
  <c r="J17" i="29" s="1"/>
  <c r="R63" i="28"/>
  <c r="F17" i="29" s="1"/>
  <c r="R66" i="28"/>
  <c r="D23" i="29" s="1"/>
  <c r="B25" i="29" s="1"/>
  <c r="F19" i="29"/>
</calcChain>
</file>

<file path=xl/sharedStrings.xml><?xml version="1.0" encoding="utf-8"?>
<sst xmlns="http://schemas.openxmlformats.org/spreadsheetml/2006/main" count="1260" uniqueCount="386">
  <si>
    <t>Criterion</t>
  </si>
  <si>
    <t>User-Centricity: Multi-Channel Delivery</t>
  </si>
  <si>
    <t>User-Centricity: Device / Platform / Browser Independency</t>
  </si>
  <si>
    <t>Accessibility: e-Accessibility Specifications</t>
  </si>
  <si>
    <t>Data quality assurance plans for base registries and related master data</t>
  </si>
  <si>
    <t>Data Exchange</t>
  </si>
  <si>
    <t>M1</t>
  </si>
  <si>
    <t>M2</t>
  </si>
  <si>
    <t>M3</t>
  </si>
  <si>
    <t>M4</t>
  </si>
  <si>
    <t>Not considered</t>
  </si>
  <si>
    <t>Considered and found to be not relevant</t>
  </si>
  <si>
    <t>Information management strategy</t>
  </si>
  <si>
    <t>G1</t>
  </si>
  <si>
    <t>G2</t>
  </si>
  <si>
    <t>G3</t>
  </si>
  <si>
    <t>A1</t>
  </si>
  <si>
    <t>A2</t>
  </si>
  <si>
    <t>A3</t>
  </si>
  <si>
    <t>A4</t>
  </si>
  <si>
    <t>A5</t>
  </si>
  <si>
    <t>Data Exchange: Data Format</t>
  </si>
  <si>
    <t>Open Data</t>
  </si>
  <si>
    <t>Data Exchange: Transfer Channel</t>
  </si>
  <si>
    <t>Architectural Maturity: Business Processes Orchestration</t>
  </si>
  <si>
    <t>Data Exchange: Interaction Type</t>
  </si>
  <si>
    <t>Interoperability by Design</t>
  </si>
  <si>
    <t>Architectural Maturity: Solution Building Blocks</t>
  </si>
  <si>
    <t>H1</t>
  </si>
  <si>
    <t>H2</t>
  </si>
  <si>
    <t>H3</t>
  </si>
  <si>
    <t>H4</t>
  </si>
  <si>
    <t>H5</t>
  </si>
  <si>
    <t>IOP Area</t>
  </si>
  <si>
    <t>Monolithic piece of code</t>
  </si>
  <si>
    <t>Component</t>
  </si>
  <si>
    <t>Service</t>
  </si>
  <si>
    <t>ABB not implemented / not needed</t>
  </si>
  <si>
    <t>Data Models</t>
  </si>
  <si>
    <t>Interoperability Strategies and Plans</t>
  </si>
  <si>
    <t>Availability: Service Registration Service</t>
  </si>
  <si>
    <t>Answer</t>
  </si>
  <si>
    <t>selection_allowed</t>
  </si>
  <si>
    <t>selection_not_allowed</t>
  </si>
  <si>
    <t>✓</t>
  </si>
  <si>
    <t>IOP Test Services / Scenarios</t>
  </si>
  <si>
    <t>If so, is it available in digital form?</t>
  </si>
  <si>
    <t>Configuration Management</t>
  </si>
  <si>
    <t>Operational Procedures</t>
  </si>
  <si>
    <t>Technical Specifications</t>
  </si>
  <si>
    <t>Test Scenarios</t>
  </si>
  <si>
    <t>Test Reports</t>
  </si>
  <si>
    <t>Option</t>
  </si>
  <si>
    <t>Op_Column</t>
  </si>
  <si>
    <t>Value</t>
  </si>
  <si>
    <t>Website / Web App</t>
  </si>
  <si>
    <t>Portal (functionality that is directly accessible on a portal, via a Portlet, together with related information from various sources)</t>
  </si>
  <si>
    <t>Dedicated application (functionality that requires software installation on a device by the end user. This includes apps from an online application store)</t>
  </si>
  <si>
    <t>Telephone (e.g. IVR system)</t>
  </si>
  <si>
    <t>Yes, in full (maximum conformance level - e.g. AAA or AA in ISO/IEC 40500:2012)</t>
  </si>
  <si>
    <t>Partly (non-maximum conformance level - e.g. A in ISO/IEC 40500:2012)</t>
  </si>
  <si>
    <t>Accessibility: Multilingualism</t>
  </si>
  <si>
    <t>Partly, only the user interface is multilingual</t>
  </si>
  <si>
    <t>Not at all, the user interface is provided only in one language, although users speak more than one language</t>
  </si>
  <si>
    <t>Not applicable, as this is not needed (users speak only one language)</t>
  </si>
  <si>
    <t>Yes, as linked open data</t>
  </si>
  <si>
    <t>Yes, in non-proprietary formats with semantic metadata / ontologies (e.g. rdf)</t>
  </si>
  <si>
    <t>Yes, in structured, non-proprietary formats (e.g. csv, json)</t>
  </si>
  <si>
    <t>Yes, in structured, proprietary formats (e.g. MS Excel)</t>
  </si>
  <si>
    <t>Yes, in non-structured formats (e.g. pdf, jpeg)</t>
  </si>
  <si>
    <t>Yes, data are transferred only manually</t>
  </si>
  <si>
    <t>No, although it could exchange data</t>
  </si>
  <si>
    <t>Mostly through synchronous interactions (e.g. through web services)</t>
  </si>
  <si>
    <t>Mostly through asynchronous interactions with batch processing  (e.g. ETL scheduled jobs)</t>
  </si>
  <si>
    <t>Mostly through asynchronous interactions with event processing (e.g. asynchronous messaging)</t>
  </si>
  <si>
    <t>Mostly through web services (REST, SOAP, etc.)</t>
  </si>
  <si>
    <t>Mostly through file transfer (exchange of flat files, documents, etc.)</t>
  </si>
  <si>
    <t>Mostly through database interconnections (database links, database views, etc.)</t>
  </si>
  <si>
    <t>Mostly self-describing, structured data format (e.g. XML, JSON, SGML, etc.)</t>
  </si>
  <si>
    <t>Mostly flat, structured data format (e.g. csv, flat text, etc.)</t>
  </si>
  <si>
    <t>Mostly unstructured data format (i.e. blob / text)</t>
  </si>
  <si>
    <t>Considered and applied</t>
  </si>
  <si>
    <t>Considered and partially applied</t>
  </si>
  <si>
    <t>Change management processes to ensure continuous service delivery</t>
  </si>
  <si>
    <t>IOP GOVERNANCE</t>
  </si>
  <si>
    <t>HUMAN-TO-MACHINE INTERFACE</t>
  </si>
  <si>
    <t>MACHINE-TO-MACHINE INTERFACE</t>
  </si>
  <si>
    <t>4t</t>
  </si>
  <si>
    <t>IOP GOV</t>
  </si>
  <si>
    <t>SW ARCH</t>
  </si>
  <si>
    <t>H2M</t>
  </si>
  <si>
    <t>M2M</t>
  </si>
  <si>
    <t>Several answers possible.</t>
  </si>
  <si>
    <t>Only one answer.</t>
  </si>
  <si>
    <t>All the answers required.</t>
  </si>
  <si>
    <t>Interoperability Processes</t>
  </si>
  <si>
    <t>Interoperability Policies and Plans</t>
  </si>
  <si>
    <t>Availability: Service Catalogue</t>
  </si>
  <si>
    <t>Availability: Testing Services / Suites</t>
  </si>
  <si>
    <t>Availability: Documentation</t>
  </si>
  <si>
    <t>H2M1</t>
  </si>
  <si>
    <t>H2M2</t>
  </si>
  <si>
    <t>H2M3</t>
  </si>
  <si>
    <t>H2M4</t>
  </si>
  <si>
    <t xml:space="preserve">Accessibility: Multilingualism </t>
  </si>
  <si>
    <t>H2M5</t>
  </si>
  <si>
    <t>M2M1</t>
  </si>
  <si>
    <t>M2M2</t>
  </si>
  <si>
    <t>M2M3</t>
  </si>
  <si>
    <t>M2M5</t>
  </si>
  <si>
    <t>Applicable areas</t>
  </si>
  <si>
    <t>case 1</t>
  </si>
  <si>
    <t>case 2</t>
  </si>
  <si>
    <t>case 3</t>
  </si>
  <si>
    <t>case 4</t>
  </si>
  <si>
    <t>G, A, M2M, H2M</t>
  </si>
  <si>
    <t>G, A, M2M</t>
  </si>
  <si>
    <t>G, A, H2M</t>
  </si>
  <si>
    <t>G, A</t>
  </si>
  <si>
    <t>case 4 (theoretical only, IOP=0)</t>
  </si>
  <si>
    <t>wij (%)</t>
  </si>
  <si>
    <t>w11</t>
  </si>
  <si>
    <t>w12</t>
  </si>
  <si>
    <t>w13</t>
  </si>
  <si>
    <t>a1</t>
  </si>
  <si>
    <t>a2</t>
  </si>
  <si>
    <t>a3</t>
  </si>
  <si>
    <t>a4</t>
  </si>
  <si>
    <t>Area</t>
  </si>
  <si>
    <t>score</t>
  </si>
  <si>
    <t>sub_total</t>
  </si>
  <si>
    <t>w21</t>
  </si>
  <si>
    <t>w22</t>
  </si>
  <si>
    <t>w23</t>
  </si>
  <si>
    <t>w24</t>
  </si>
  <si>
    <t>w25</t>
  </si>
  <si>
    <t>w31</t>
  </si>
  <si>
    <t>w32</t>
  </si>
  <si>
    <t>w33</t>
  </si>
  <si>
    <t>w34</t>
  </si>
  <si>
    <t>w35</t>
  </si>
  <si>
    <t>w41</t>
  </si>
  <si>
    <t>w42</t>
  </si>
  <si>
    <t>w43</t>
  </si>
  <si>
    <t>w44</t>
  </si>
  <si>
    <t>wij</t>
  </si>
  <si>
    <t>applicable</t>
  </si>
  <si>
    <t>column</t>
  </si>
  <si>
    <t>A2 NA</t>
  </si>
  <si>
    <t>A3 NA</t>
  </si>
  <si>
    <t>A2 and A3 NA</t>
  </si>
  <si>
    <t>all applicable</t>
  </si>
  <si>
    <t>H2M4 NA</t>
  </si>
  <si>
    <t>H2M5 NA</t>
  </si>
  <si>
    <t>H2M4 and 5 NA</t>
  </si>
  <si>
    <t>Applicable Criterion</t>
  </si>
  <si>
    <t>Co-efficiencies of different answers</t>
  </si>
  <si>
    <t>Always</t>
  </si>
  <si>
    <t>normalised</t>
  </si>
  <si>
    <t>= Not Applicable</t>
  </si>
  <si>
    <t>FINAL SCORES</t>
  </si>
  <si>
    <t>= this applies to the whole area</t>
  </si>
  <si>
    <t>N.A.</t>
  </si>
  <si>
    <t># options</t>
  </si>
  <si>
    <t>weight</t>
  </si>
  <si>
    <t>SW Arch.</t>
  </si>
  <si>
    <t>IOP Gov.</t>
  </si>
  <si>
    <t>IOP Final Scores</t>
  </si>
  <si>
    <t>Weight</t>
  </si>
  <si>
    <t>IOP Governance</t>
  </si>
  <si>
    <t>TES Software Architecture</t>
  </si>
  <si>
    <t>Human-2-Machine Interface</t>
  </si>
  <si>
    <t>Machine-2-Machine Interface</t>
  </si>
  <si>
    <t>ID</t>
  </si>
  <si>
    <t>Criterion name</t>
  </si>
  <si>
    <t>IOP Area weight</t>
  </si>
  <si>
    <t>Criteria weight</t>
  </si>
  <si>
    <t>M2M4</t>
  </si>
  <si>
    <t>Data Exchange: Interaction Type (M2M3=WS)</t>
  </si>
  <si>
    <t>Data Exchange: Interaction Type (M2M3=FT)</t>
  </si>
  <si>
    <t>Data Exchange: Interaction Type (M2M3=DB)</t>
  </si>
  <si>
    <t>Criterion scoring calculations</t>
  </si>
  <si>
    <t>Drop-down lists</t>
  </si>
  <si>
    <t>IOP Parameters Dashboard</t>
  </si>
  <si>
    <t>IOP Calculation Dashboard</t>
  </si>
  <si>
    <t>Response options weights</t>
  </si>
  <si>
    <t>H2M configurations and weights</t>
  </si>
  <si>
    <t>H2M actual weights</t>
  </si>
  <si>
    <t>M2M actual weights</t>
  </si>
  <si>
    <t>IOP Governance actual weights</t>
  </si>
  <si>
    <t>SW Architecture actual weights</t>
  </si>
  <si>
    <t>Questionnaire input</t>
  </si>
  <si>
    <t>SW Architecture configurations and weights</t>
  </si>
  <si>
    <t>Questionnaire actual configuration &amp; scoring</t>
  </si>
  <si>
    <t>TES configuration</t>
  </si>
  <si>
    <t>IOP Criteria weights (values should be changed from the IOP Parameters Dashboard sheet)</t>
  </si>
  <si>
    <t>TES configurations and weights (values should be changed from the IOP Parameters Dashboard sheet)</t>
  </si>
  <si>
    <t>IOP Area score</t>
  </si>
  <si>
    <t>Sub-total</t>
  </si>
  <si>
    <t>EUCART ELIGIBILITY THRESHOLD</t>
  </si>
  <si>
    <t>TES Interoperability Score</t>
  </si>
  <si>
    <t>Checksum</t>
  </si>
  <si>
    <t>TES Criteria and Response Option weights</t>
  </si>
  <si>
    <t>IOP Governance (a1)</t>
  </si>
  <si>
    <t>TES Software Architecture (a2)</t>
  </si>
  <si>
    <t>H2M Interface (a3)</t>
  </si>
  <si>
    <t>M2M Interface (a4)</t>
  </si>
  <si>
    <t>A2.4</t>
  </si>
  <si>
    <t>A3.4</t>
  </si>
  <si>
    <t>H1.5</t>
  </si>
  <si>
    <t>H1.5 / H4.5</t>
  </si>
  <si>
    <t>H1.5 / H5.7</t>
  </si>
  <si>
    <t>M1.5</t>
  </si>
  <si>
    <t>M1.4 / M.15</t>
  </si>
  <si>
    <t>IOP Areas actual weights</t>
  </si>
  <si>
    <t>CHECKSUM</t>
  </si>
  <si>
    <t>CHSUM</t>
  </si>
  <si>
    <t>Interoperability strategy</t>
  </si>
  <si>
    <t>Long-term preservation policy for information (especially for information that is exchanged across borders)</t>
  </si>
  <si>
    <t>Processes for appropriately generating/collecting, managing, sharing, protecting and preserving data and information (which are perceived as a public asset)</t>
  </si>
  <si>
    <t>Processes to select relevant standards and specifications, evaluate them, monitor their implementation, check compliance and test their interoperability</t>
  </si>
  <si>
    <t>Good</t>
  </si>
  <si>
    <t>Excellent</t>
  </si>
  <si>
    <t>Very good</t>
  </si>
  <si>
    <t>Excellent Interoperability</t>
  </si>
  <si>
    <t>Very good Interoperability</t>
  </si>
  <si>
    <t>IOP Stages Thresholds</t>
  </si>
  <si>
    <t>IOP Thresholds</t>
  </si>
  <si>
    <t>Other IOP-related strategy/plan (please name below):</t>
  </si>
  <si>
    <t xml:space="preserve">Navigation                                                                    Quick Guidelines </t>
  </si>
  <si>
    <t>Is there such a documentation?</t>
  </si>
  <si>
    <t>Several answers possible. Availability of documentation is required to check also the digital availability.</t>
  </si>
  <si>
    <t>IOP Maturity Levels</t>
  </si>
  <si>
    <t>EICART Eligibility Threshold</t>
  </si>
  <si>
    <t>Processes to integrate the opening of data in common business processes and working routines, and also when developing new information systems</t>
  </si>
  <si>
    <t>Threshold
(must be equal or higher than...)</t>
  </si>
  <si>
    <r>
      <t xml:space="preserve">Several answers possible.
Please, click on the "Component" or "Service" cell to show the EIRA v1 definition of each of the following EIRA building blocks.
</t>
    </r>
    <r>
      <rPr>
        <i/>
        <sz val="11"/>
        <color theme="1"/>
        <rFont val="Calibri Light"/>
        <family val="2"/>
        <scheme val="major"/>
      </rPr>
      <t>The following list of building blocks is based on EIRA v1 (Technical - Application View and Technical - Infrastructure View).</t>
    </r>
  </si>
  <si>
    <t>Decision Support Enablers</t>
  </si>
  <si>
    <t>Mediation Enablers</t>
  </si>
  <si>
    <t>Application Security Enablers</t>
  </si>
  <si>
    <t>Application Test Enablers</t>
  </si>
  <si>
    <t>Application Workflow Enablers</t>
  </si>
  <si>
    <t>Cartography Enablers</t>
  </si>
  <si>
    <t>Collaboration Enablers</t>
  </si>
  <si>
    <t>Discovery Enablers</t>
  </si>
  <si>
    <t>Financial Transaction Enablers</t>
  </si>
  <si>
    <t>Infrastructure Administration Enablers</t>
  </si>
  <si>
    <t>Infrastructure Data Source Enablers</t>
  </si>
  <si>
    <t>Infrastructure Security Enablers</t>
  </si>
  <si>
    <t>Translation Enablers</t>
  </si>
  <si>
    <t>Business Intelligence (Component)</t>
  </si>
  <si>
    <t>Business Analytics (Service)</t>
  </si>
  <si>
    <t>Business Reporting (Service)</t>
  </si>
  <si>
    <t>Data Transformation (Component or Service)</t>
  </si>
  <si>
    <t>Application (Service)</t>
  </si>
  <si>
    <t>Data Validation (Component or Service)</t>
  </si>
  <si>
    <t>Access Management (Component or Service)</t>
  </si>
  <si>
    <t>Audit and Logging (Component)</t>
  </si>
  <si>
    <t>Audit (Service)</t>
  </si>
  <si>
    <t>Logging (Service)</t>
  </si>
  <si>
    <t>Test (Component or Service)</t>
  </si>
  <si>
    <t>Business Process Management (Component)</t>
  </si>
  <si>
    <t>Choreography (Service)</t>
  </si>
  <si>
    <t>Orchestration (Service)</t>
  </si>
  <si>
    <t>Service Discovery (Service)</t>
  </si>
  <si>
    <t>Configuration and Cartography (Component or Service)</t>
  </si>
  <si>
    <t>Collaboration (Component)</t>
  </si>
  <si>
    <t>Audiovisual (Service)</t>
  </si>
  <si>
    <t>Messaging (Service)</t>
  </si>
  <si>
    <t>Service Registry Component / Service Registration Service</t>
  </si>
  <si>
    <t>e-Payment (Component or Service)</t>
  </si>
  <si>
    <t>Administration (Component)</t>
  </si>
  <si>
    <t>Administration and monitoring (Service)</t>
  </si>
  <si>
    <t>Lifecycle Management (Service)</t>
  </si>
  <si>
    <t>Partner Management (Component or Service)</t>
  </si>
  <si>
    <t>Content Management (Component or Service)</t>
  </si>
  <si>
    <t>Document Management (Service)</t>
  </si>
  <si>
    <t>e-Archiving (Component or Service)</t>
  </si>
  <si>
    <t>Data Publication (Component or Service)</t>
  </si>
  <si>
    <t>Forms Management (Component or Service)</t>
  </si>
  <si>
    <t>Metadata Management (Component or Service)</t>
  </si>
  <si>
    <t>Record Management (Component or Service)</t>
  </si>
  <si>
    <t>Data Exchange (Component or Service)</t>
  </si>
  <si>
    <t>Identity Management (Component or Service)</t>
  </si>
  <si>
    <t>Trust Service Provisioning (Component)</t>
  </si>
  <si>
    <t>e-Seal Creation (Service)</t>
  </si>
  <si>
    <t>e-Seal Preservation (Service)</t>
  </si>
  <si>
    <t>e-Seal Verification and Validation (Service)</t>
  </si>
  <si>
    <t>e-Signature Creation (Service)</t>
  </si>
  <si>
    <t>e-Signature Preservation (Service)</t>
  </si>
  <si>
    <t>e-Signature Verification and Validation (Service)</t>
  </si>
  <si>
    <t>e-Timestamp Creation (Service)</t>
  </si>
  <si>
    <t>e-Timestamp Verification and Validation (Service)</t>
  </si>
  <si>
    <t>Registered Electronic Delivery (Service)</t>
  </si>
  <si>
    <t>Trust Registry (Component or Service)</t>
  </si>
  <si>
    <t>Machine Translation (Component or Service)</t>
  </si>
  <si>
    <t>xx</t>
  </si>
  <si>
    <t>Configurable parameters</t>
  </si>
  <si>
    <t>Fair Interoperability</t>
  </si>
  <si>
    <t>European Commission - ISA Unit</t>
  </si>
  <si>
    <t>Colonna1</t>
  </si>
  <si>
    <t>For any request related to this Interoperability Assessment tool, please send an email by clicking on this button:</t>
  </si>
  <si>
    <t>Fill the questionnaire to quickly assess the Interoperability level of your solution.</t>
  </si>
  <si>
    <t>Please, indicate whether the following IOP strategies and plans have been considered and applied during the operation of your solution.</t>
  </si>
  <si>
    <t>For each statement, please indicate whether the statement was considered during the design or procurement phase of your solution.</t>
  </si>
  <si>
    <t>When designing the solution, the effectiveness and efficiency of different solutions as well as different technological options considering user-needs, proportionality and balance between costs and benefits were evaluated</t>
  </si>
  <si>
    <t>When designing the solution, mechanisms for co-creating and involving the users were put in place</t>
  </si>
  <si>
    <t>When procuring or designing the solution, a structured, transparent, objective and common approach in assessing and selecting standards and specifications was used. EU recommendations, in this respect, were taken into account and coherence for these approaches across borders was achieved</t>
  </si>
  <si>
    <t>Please indicate whether the following IOP processes were considered and applied to support the operation of your solution.</t>
  </si>
  <si>
    <t>Procedures to constantly simplify processes and use digital channels whenever appropriate for the delivery of your solution, to respond timely and with high quality to users’ requests and reduce the administrative burden imposed on administrations, businesses and citizens</t>
  </si>
  <si>
    <t>Processes to enable co-creation and involvement of users in the assessment and evolution of the solution</t>
  </si>
  <si>
    <t>Processes to document your business processes using commonly accepted modelling techniques and agree on how these processes will interact to deliver the solution</t>
  </si>
  <si>
    <t>SOFTWARE ARCHITECTURE</t>
  </si>
  <si>
    <t>Which of the EIRA Solution Building Blocks (SBB) are included in the solution and which is the maturity level of each of them?</t>
  </si>
  <si>
    <t>Is a Business Process Management Component included in your solution and are mature standards used?</t>
  </si>
  <si>
    <t>Yes, the solution has a Business Process Management Component and business processes are configured and executed using mature standards (e.g. BPMN 2.0, WS-BPEL)</t>
  </si>
  <si>
    <t>Yes, the solution has a Business Process Management Component but business processes are configured and executed using proprietary standards</t>
  </si>
  <si>
    <t>No, the solution does not include a Business Process Management Component</t>
  </si>
  <si>
    <t>Not applicable, as the solution does not need to configure and execute business processes</t>
  </si>
  <si>
    <t>Are Solution services registered through a Service Registration Service within a catalogue to be discovered by other services?</t>
  </si>
  <si>
    <t>Yes, all solution's services are registered through a Service Registration Service</t>
  </si>
  <si>
    <t>Partly, only some of solution's services are registered through a Service Registration Service</t>
  </si>
  <si>
    <t>No, no solution service is registered through a Service Registration Service</t>
  </si>
  <si>
    <t>Not applicable, the solution does not have any service that can / should be published through a Service Registration Service</t>
  </si>
  <si>
    <t>Yes, the solution provides Test Scenarios and Test Services for Interoperability, uses a Service Registration Service to register the Test Services in a catalogue and hosts Test Scenarios in a public repository</t>
  </si>
  <si>
    <t>Yes, the solution only provides Test Scenarios and Test Services for Interoperability</t>
  </si>
  <si>
    <t>Yes, the solution only provides Test Scenarios for Interoperability</t>
  </si>
  <si>
    <t>No, the solution does not provide Test Scenarios nor Test Services</t>
  </si>
  <si>
    <t>Solution Documentation</t>
  </si>
  <si>
    <t>Is your solution supported by relevant documentation?</t>
  </si>
  <si>
    <t>Please, indicate through which delivery channels your solution is made available to its direct (human) users.</t>
  </si>
  <si>
    <t>Not applicable, the solution doesn't have Human Interfaces</t>
  </si>
  <si>
    <t>Does your solution support multiple devices, platforms or browsers?</t>
  </si>
  <si>
    <t>Yes, the solution supports all major devices, platforms and/or browsers</t>
  </si>
  <si>
    <t>Partly, the solution supports multiple but not all major devices, platform and/or browsers</t>
  </si>
  <si>
    <t>No, the solution supports only a single device, platform and/or browser</t>
  </si>
  <si>
    <t xml:space="preserve">Is your solution accessible according to relevant e-accessibility specifications? </t>
  </si>
  <si>
    <t>No, the solution doesn't comply with any e-accessibility specification widely recognised at European or International Level</t>
  </si>
  <si>
    <t>To what extent is multilingualism supported by the solution?</t>
  </si>
  <si>
    <t>Does your solution publish its data as open data, and in which format?</t>
  </si>
  <si>
    <t>No, the solution does not publish open data, while it could</t>
  </si>
  <si>
    <t>Not applicable, open data are not relevant for the solution</t>
  </si>
  <si>
    <t>Does your solution exchange information and data with other ICT systems?</t>
  </si>
  <si>
    <t>Not applicable, exchanging information and data is not relevant for this solution</t>
  </si>
  <si>
    <t>Are data exchange interactions between your solution and other ICT systems mostly synchronous or asynchronous? In the case of asynchronous interactions, are they implemented using batch or event processing?</t>
  </si>
  <si>
    <t>Through which channel, prevalently, does your solution exchange data with other ICT systems?</t>
  </si>
  <si>
    <t>Which is the prevalent data format your solution uses to exchange data with other ICT systems?</t>
  </si>
  <si>
    <t>Please complete all the questions before viewing the Final Interoperability Scores of your solution</t>
  </si>
  <si>
    <t>Maturity Level</t>
  </si>
  <si>
    <t>SOLUTION TOTAL IOP SCORE</t>
  </si>
  <si>
    <t>This solution has been assessed to have Excellent Interoperability.
This solution performed excellently in the relevant criteria and is thus considered as having excellent potential interoperability.</t>
  </si>
  <si>
    <t>Poor Interoperability</t>
  </si>
  <si>
    <t>This solution has been assessed to have Poor Interoperability.
This solution, on average, performed poor in the relevant criteria and the potential interoperability of this solution is considered as having substantial room for improvement.</t>
  </si>
  <si>
    <t>This solution has been assessed to have Fair Interoperability.
This solution, on average, performed fairly in the relevant criteria. This solution has significant room for further improvement.</t>
  </si>
  <si>
    <t>This solution has been assessed to have Very Good Interoperability.
This solution performed very well in the relevant criteria and is thus considered as having small room for further improvement to become excellent.</t>
  </si>
  <si>
    <t>Description of the Maturity Levels (overall solution)</t>
  </si>
  <si>
    <t>Description of the Maturity Levels (IOP Area)</t>
  </si>
  <si>
    <t>This IOP Area has been assessed to have Excellent Interoperability.
This solution performed excellently in the IOP Area and is thus considered as having excellent potential interoperability in this IOP Area.</t>
  </si>
  <si>
    <t>This IOP Area has been assessed to have Very Good Interoperability.
This solution performed very well in the IOP Area and is thus considered as having small room for further improvement to become excellent in this IOP Area.</t>
  </si>
  <si>
    <t>This IOP Area has been assessed to have Fair Interoperability.
This solution performed fairly in the IOP Area This solution has significant room for further improvement.</t>
  </si>
  <si>
    <t>This IOP Area has been assessed to have Poor Interoperability.
This solution performed poor in the IOP Area and the potential interoperability is considered as having substantial room for improvement.</t>
  </si>
  <si>
    <t>Tool Version: 1.00</t>
  </si>
  <si>
    <t>Date of the Interoperability Assessment</t>
  </si>
  <si>
    <r>
      <t xml:space="preserve">                                                                                            </t>
    </r>
    <r>
      <rPr>
        <i/>
        <sz val="11"/>
        <color theme="2" tint="-0.499984740745262"/>
        <rFont val="Calibri Light"/>
        <family val="2"/>
        <scheme val="major"/>
      </rPr>
      <t>- Click on any area of the IOP Assessment Conceptual Model to jump to the questionnaire section of the IOP Area</t>
    </r>
  </si>
  <si>
    <r>
      <t xml:space="preserve">                                                                                           - To select the answer click the </t>
    </r>
    <r>
      <rPr>
        <i/>
        <sz val="11"/>
        <color theme="2" tint="-0.499984740745262"/>
        <rFont val="Wingdings"/>
        <charset val="2"/>
      </rPr>
      <t xml:space="preserve">ü </t>
    </r>
    <r>
      <rPr>
        <i/>
        <sz val="11"/>
        <color theme="2" tint="-0.499984740745262"/>
        <rFont val="Calibri Light"/>
        <family val="2"/>
      </rPr>
      <t xml:space="preserve">option from the drop-down list; To unselect click the </t>
    </r>
    <r>
      <rPr>
        <i/>
        <sz val="11"/>
        <color theme="2" tint="-0.499984740745262"/>
        <rFont val="Calibri Light"/>
        <family val="2"/>
        <scheme val="major"/>
      </rPr>
      <t>"blank" option (or press "canc" on the keyboard)</t>
    </r>
  </si>
  <si>
    <r>
      <t xml:space="preserve">! </t>
    </r>
    <r>
      <rPr>
        <b/>
        <u/>
        <sz val="11"/>
        <color rgb="FFFFC000"/>
        <rFont val="Calibri Light"/>
        <family val="2"/>
        <scheme val="major"/>
      </rPr>
      <t>More Info</t>
    </r>
  </si>
  <si>
    <t xml:space="preserve">                                                                                           - Click on the "! More Info" cells to show additional information</t>
  </si>
  <si>
    <t>Solution Provider</t>
  </si>
  <si>
    <t>Solution Owner</t>
  </si>
  <si>
    <t>Please, fill in the requested information about your solution.</t>
  </si>
  <si>
    <t>Informant</t>
  </si>
  <si>
    <r>
      <t xml:space="preserve">Informant </t>
    </r>
    <r>
      <rPr>
        <i/>
        <sz val="10"/>
        <color theme="1"/>
        <rFont val="Calibri Light"/>
        <family val="2"/>
        <scheme val="major"/>
      </rPr>
      <t>(who provided the info for the IOP Assessment)</t>
    </r>
  </si>
  <si>
    <t>This criterion is not applicable, as the solution doesn't have Human Interfaces.</t>
  </si>
  <si>
    <t>This criterion is not applicable, as the solution doesn't exchange information.</t>
  </si>
  <si>
    <t>When designing the solution, preference was given to open interoperability specifications</t>
  </si>
  <si>
    <t>Security and privacy strategies (or recommendations, guidelines, etc.) to ensure secure data exchange</t>
  </si>
  <si>
    <t>Does the solution provide Test Services and Test Scenarios for Interoperability?</t>
  </si>
  <si>
    <t>Yes, all data are transferred automatically</t>
  </si>
  <si>
    <t>Yes, data are transferred both automatically and manually</t>
  </si>
  <si>
    <t>Tool Release Date: 15/09/2016</t>
  </si>
  <si>
    <t>Solution official name</t>
  </si>
  <si>
    <t>When designing the solution, coherence with the relevant legislation has been evaluated</t>
  </si>
  <si>
    <t>Interoperability agreements (Interoperability Service Agreements, Interoperability Collaboration Agreements or Interoperability Provider Agreements)</t>
  </si>
  <si>
    <t>Fully, the entire solution (user interface, support documentation, technical specifications, etc.) is multilingual, and all translations are performed through a machine translation component or service (e.g. EC Translation Machine)</t>
  </si>
  <si>
    <t>Fully, the entire solution (user interface, support documentation, technical specifications, etc.) as such is multilingual, and all translations are performed manually</t>
  </si>
  <si>
    <t>Interoperability Quick Assessment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</si>
</sst>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quot;€&quot;\ * #,##0.00_-;_-&quot;€&quot;\ * &quot;-&quot;??_-;_-@_-"/>
    <numFmt numFmtId="165" formatCode="0.0"/>
    <numFmt numFmtId="166" formatCode="0.0%"/>
  </numFmts>
  <fonts count="53" x14ac:knownFonts="1">
    <font>
      <sz val="11"/>
      <color theme="1"/>
      <name val="Calibri"/>
      <family val="2"/>
      <scheme val="minor"/>
    </font>
    <font>
      <sz val="11"/>
      <color theme="1"/>
      <name val="Calibri"/>
      <family val="2"/>
      <scheme val="minor"/>
    </font>
    <font>
      <sz val="11"/>
      <color theme="1"/>
      <name val="Calibri Light"/>
      <family val="2"/>
      <scheme val="major"/>
    </font>
    <font>
      <b/>
      <sz val="11"/>
      <color theme="0"/>
      <name val="Calibri Light"/>
      <family val="2"/>
      <scheme val="major"/>
    </font>
    <font>
      <b/>
      <sz val="11"/>
      <color theme="1"/>
      <name val="Calibri Light"/>
      <family val="2"/>
      <scheme val="major"/>
    </font>
    <font>
      <sz val="11"/>
      <color theme="0"/>
      <name val="Calibri Light"/>
      <family val="2"/>
      <scheme val="major"/>
    </font>
    <font>
      <sz val="11"/>
      <color rgb="FF252525"/>
      <name val="Arial"/>
      <family val="2"/>
    </font>
    <font>
      <b/>
      <sz val="11"/>
      <color rgb="FF00B050"/>
      <name val="Calibri Light"/>
      <family val="2"/>
      <scheme val="major"/>
    </font>
    <font>
      <b/>
      <sz val="8"/>
      <color theme="1"/>
      <name val="Calibri Light"/>
      <family val="2"/>
      <scheme val="major"/>
    </font>
    <font>
      <b/>
      <sz val="18"/>
      <color theme="1"/>
      <name val="Cambria"/>
      <family val="1"/>
    </font>
    <font>
      <b/>
      <sz val="11"/>
      <name val="Calibri Light"/>
      <family val="2"/>
      <scheme val="major"/>
    </font>
    <font>
      <b/>
      <i/>
      <sz val="14"/>
      <color theme="0"/>
      <name val="Calibri Light"/>
      <family val="2"/>
      <scheme val="major"/>
    </font>
    <font>
      <b/>
      <sz val="18"/>
      <color theme="0"/>
      <name val="Cambria"/>
      <family val="1"/>
    </font>
    <font>
      <sz val="8"/>
      <color theme="1"/>
      <name val="Calibri Light"/>
      <family val="2"/>
      <scheme val="major"/>
    </font>
    <font>
      <b/>
      <sz val="14"/>
      <color theme="2" tint="-0.499984740745262"/>
      <name val="Calibri Light"/>
      <family val="2"/>
      <scheme val="major"/>
    </font>
    <font>
      <i/>
      <sz val="12"/>
      <name val="Calibri Light"/>
      <family val="2"/>
      <scheme val="major"/>
    </font>
    <font>
      <b/>
      <u/>
      <sz val="11"/>
      <color theme="1"/>
      <name val="Calibri Light"/>
      <family val="2"/>
      <scheme val="major"/>
    </font>
    <font>
      <b/>
      <sz val="11"/>
      <color theme="1"/>
      <name val="Calibri"/>
      <family val="2"/>
      <scheme val="minor"/>
    </font>
    <font>
      <i/>
      <sz val="11"/>
      <color theme="1"/>
      <name val="Calibri"/>
      <family val="2"/>
      <charset val="161"/>
      <scheme val="minor"/>
    </font>
    <font>
      <sz val="11"/>
      <color theme="0"/>
      <name val="Calibri"/>
      <family val="2"/>
      <scheme val="minor"/>
    </font>
    <font>
      <i/>
      <sz val="11"/>
      <color theme="1"/>
      <name val="Calibri Light"/>
      <family val="2"/>
      <scheme val="major"/>
    </font>
    <font>
      <sz val="11"/>
      <name val="Calibri"/>
      <family val="2"/>
      <scheme val="minor"/>
    </font>
    <font>
      <i/>
      <sz val="11"/>
      <color theme="1"/>
      <name val="Calibri"/>
      <family val="2"/>
      <scheme val="minor"/>
    </font>
    <font>
      <i/>
      <sz val="11"/>
      <color theme="0"/>
      <name val="Calibri"/>
      <family val="2"/>
      <scheme val="minor"/>
    </font>
    <font>
      <i/>
      <sz val="11"/>
      <name val="Calibri"/>
      <family val="2"/>
      <scheme val="minor"/>
    </font>
    <font>
      <i/>
      <sz val="12"/>
      <color theme="0"/>
      <name val="Calibri"/>
      <family val="2"/>
      <scheme val="minor"/>
    </font>
    <font>
      <sz val="11"/>
      <color theme="1"/>
      <name val="Calibri"/>
      <family val="2"/>
      <charset val="161"/>
      <scheme val="minor"/>
    </font>
    <font>
      <sz val="11"/>
      <name val="Calibri Light"/>
      <family val="2"/>
      <scheme val="major"/>
    </font>
    <font>
      <b/>
      <sz val="9"/>
      <color theme="1"/>
      <name val="Verdana"/>
      <family val="2"/>
    </font>
    <font>
      <sz val="9"/>
      <color theme="1"/>
      <name val="Verdana"/>
      <family val="2"/>
    </font>
    <font>
      <b/>
      <sz val="12"/>
      <color theme="2" tint="-0.499984740745262"/>
      <name val="Calibri Light"/>
      <family val="2"/>
      <scheme val="major"/>
    </font>
    <font>
      <b/>
      <i/>
      <sz val="12"/>
      <color theme="2" tint="-0.499984740745262"/>
      <name val="Calibri Light"/>
      <family val="2"/>
      <scheme val="major"/>
    </font>
    <font>
      <sz val="11"/>
      <color theme="2" tint="-0.499984740745262"/>
      <name val="Calibri Light"/>
      <family val="2"/>
      <scheme val="major"/>
    </font>
    <font>
      <i/>
      <sz val="11"/>
      <color theme="2" tint="-0.499984740745262"/>
      <name val="Calibri Light"/>
      <family val="2"/>
      <scheme val="major"/>
    </font>
    <font>
      <sz val="9"/>
      <color theme="9" tint="-0.499984740745262"/>
      <name val="Calibri"/>
      <family val="2"/>
      <scheme val="minor"/>
    </font>
    <font>
      <sz val="9"/>
      <color rgb="FFFF6600"/>
      <name val="Calibri"/>
      <family val="2"/>
      <scheme val="minor"/>
    </font>
    <font>
      <b/>
      <i/>
      <sz val="16"/>
      <color theme="0"/>
      <name val="Calibri Light"/>
      <family val="2"/>
      <scheme val="major"/>
    </font>
    <font>
      <b/>
      <sz val="10"/>
      <color theme="1"/>
      <name val="Calibri"/>
      <family val="2"/>
      <scheme val="minor"/>
    </font>
    <font>
      <sz val="11"/>
      <color theme="1"/>
      <name val="Verdana"/>
      <family val="2"/>
    </font>
    <font>
      <b/>
      <sz val="20"/>
      <color rgb="FF074064"/>
      <name val="Verdana"/>
      <family val="2"/>
    </font>
    <font>
      <sz val="11"/>
      <color rgb="FF515254"/>
      <name val="Verdana"/>
      <family val="2"/>
    </font>
    <font>
      <sz val="10"/>
      <color theme="1"/>
      <name val="Calibri"/>
      <family val="2"/>
      <scheme val="minor"/>
    </font>
    <font>
      <b/>
      <sz val="16"/>
      <color rgb="FF92D050"/>
      <name val="Verdana"/>
      <family val="2"/>
    </font>
    <font>
      <sz val="11"/>
      <color theme="0"/>
      <name val="Verdana"/>
      <family val="2"/>
    </font>
    <font>
      <i/>
      <sz val="10"/>
      <color theme="1"/>
      <name val="Calibri"/>
      <family val="2"/>
      <scheme val="minor"/>
    </font>
    <font>
      <i/>
      <sz val="11"/>
      <name val="Calibri"/>
      <family val="2"/>
      <scheme val="minor"/>
    </font>
    <font>
      <b/>
      <sz val="12"/>
      <color theme="1"/>
      <name val="Calibri"/>
      <family val="2"/>
      <scheme val="minor"/>
    </font>
    <font>
      <sz val="9"/>
      <color theme="1"/>
      <name val="Calibri"/>
      <family val="2"/>
      <scheme val="minor"/>
    </font>
    <font>
      <i/>
      <sz val="11"/>
      <color theme="2" tint="-0.499984740745262"/>
      <name val="Wingdings"/>
      <charset val="2"/>
    </font>
    <font>
      <i/>
      <sz val="11"/>
      <color theme="2" tint="-0.499984740745262"/>
      <name val="Calibri Light"/>
      <family val="2"/>
    </font>
    <font>
      <b/>
      <sz val="11"/>
      <color rgb="FFFFC000"/>
      <name val="Calibri Light"/>
      <family val="2"/>
      <scheme val="major"/>
    </font>
    <font>
      <b/>
      <u/>
      <sz val="11"/>
      <color rgb="FFFFC000"/>
      <name val="Calibri Light"/>
      <family val="2"/>
      <scheme val="major"/>
    </font>
    <font>
      <i/>
      <sz val="10"/>
      <color theme="1"/>
      <name val="Calibri Light"/>
      <family val="2"/>
      <scheme val="major"/>
    </font>
  </fonts>
  <fills count="23">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00B0F0"/>
        <bgColor indexed="64"/>
      </patternFill>
    </fill>
    <fill>
      <patternFill patternType="solid">
        <fgColor rgb="FF00CC9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6600"/>
        <bgColor indexed="64"/>
      </patternFill>
    </fill>
    <fill>
      <patternFill patternType="solid">
        <fgColor rgb="FFFF0000"/>
        <bgColor indexed="64"/>
      </patternFill>
    </fill>
    <fill>
      <patternFill patternType="solid">
        <fgColor theme="2"/>
        <bgColor indexed="64"/>
      </patternFill>
    </fill>
    <fill>
      <patternFill patternType="solid">
        <fgColor rgb="FF0070C0"/>
        <bgColor indexed="64"/>
      </patternFill>
    </fill>
    <fill>
      <patternFill patternType="solid">
        <fgColor theme="1" tint="0.14999847407452621"/>
        <bgColor indexed="64"/>
      </patternFill>
    </fill>
    <fill>
      <patternFill patternType="solid">
        <fgColor theme="6" tint="0.79998168889431442"/>
        <bgColor indexed="64"/>
      </patternFill>
    </fill>
    <fill>
      <patternFill patternType="solid">
        <fgColor theme="1"/>
        <bgColor indexed="64"/>
      </patternFill>
    </fill>
    <fill>
      <patternFill patternType="solid">
        <fgColor rgb="FF00B05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92D050"/>
        <bgColor indexed="64"/>
      </patternFill>
    </fill>
    <fill>
      <patternFill patternType="solid">
        <fgColor rgb="FFFFC000"/>
        <bgColor indexed="64"/>
      </patternFill>
    </fill>
    <fill>
      <patternFill patternType="solid">
        <fgColor rgb="FF7F7F7F"/>
        <bgColor indexed="64"/>
      </patternFill>
    </fill>
    <fill>
      <patternFill patternType="solid">
        <fgColor rgb="FF1466C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medium">
        <color theme="2" tint="-9.9978637043366805E-2"/>
      </left>
      <right/>
      <top style="medium">
        <color theme="2" tint="-9.9978637043366805E-2"/>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style="medium">
        <color theme="2" tint="-9.9978637043366805E-2"/>
      </left>
      <right/>
      <top/>
      <bottom style="medium">
        <color theme="2" tint="-9.9978637043366805E-2"/>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thin">
        <color theme="2" tint="-9.9978637043366805E-2"/>
      </left>
      <right/>
      <top/>
      <bottom/>
      <diagonal/>
    </border>
    <border>
      <left style="thin">
        <color indexed="64"/>
      </left>
      <right/>
      <top style="thin">
        <color indexed="64"/>
      </top>
      <bottom style="thin">
        <color indexed="64"/>
      </bottom>
      <diagonal/>
    </border>
    <border>
      <left style="thin">
        <color indexed="64"/>
      </left>
      <right/>
      <top style="thin">
        <color indexed="64"/>
      </top>
      <bottom style="thin">
        <color theme="4" tint="0.39997558519241921"/>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theme="2" tint="-9.9978637043366805E-2"/>
      </left>
      <right/>
      <top/>
      <bottom/>
      <diagonal/>
    </border>
    <border>
      <left/>
      <right style="medium">
        <color theme="2" tint="-9.9978637043366805E-2"/>
      </right>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theme="2" tint="-9.9978637043366805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theme="2" tint="-9.9978637043366805E-2"/>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medium">
        <color theme="2" tint="-9.9978637043366805E-2"/>
      </left>
      <right style="thin">
        <color theme="2" tint="-9.9978637043366805E-2"/>
      </right>
      <top style="thin">
        <color theme="2" tint="-9.9978637043366805E-2"/>
      </top>
      <bottom style="thin">
        <color theme="2" tint="-9.9978637043366805E-2"/>
      </bottom>
      <diagonal/>
    </border>
    <border>
      <left style="medium">
        <color theme="2" tint="-9.9978637043366805E-2"/>
      </left>
      <right style="thin">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style="medium">
        <color theme="2" tint="-9.9978637043366805E-2"/>
      </left>
      <right style="thin">
        <color theme="2" tint="-9.9978637043366805E-2"/>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style="thin">
        <color theme="2" tint="-9.9978637043366805E-2"/>
      </left>
      <right style="thin">
        <color theme="2" tint="-9.9978637043366805E-2"/>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right/>
      <top style="thin">
        <color theme="0"/>
      </top>
      <bottom/>
      <diagonal/>
    </border>
    <border>
      <left style="thin">
        <color theme="0"/>
      </left>
      <right/>
      <top/>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theme="2" tint="-9.9978637043366805E-2"/>
      </left>
      <right style="thin">
        <color theme="0"/>
      </right>
      <top style="thin">
        <color theme="0"/>
      </top>
      <bottom style="thin">
        <color theme="2" tint="-9.9978637043366805E-2"/>
      </bottom>
      <diagonal/>
    </border>
    <border>
      <left style="medium">
        <color theme="2" tint="-9.9978637043366805E-2"/>
      </left>
      <right style="thin">
        <color theme="0"/>
      </right>
      <top/>
      <bottom/>
      <diagonal/>
    </border>
    <border>
      <left style="medium">
        <color theme="2" tint="-9.9978637043366805E-2"/>
      </left>
      <right style="thin">
        <color theme="0"/>
      </right>
      <top style="thin">
        <color theme="2" tint="-9.9978637043366805E-2"/>
      </top>
      <bottom style="thin">
        <color theme="2" tint="-9.9978637043366805E-2"/>
      </bottom>
      <diagonal/>
    </border>
    <border>
      <left style="medium">
        <color theme="2" tint="-9.9978637043366805E-2"/>
      </left>
      <right style="thin">
        <color theme="0"/>
      </right>
      <top style="thin">
        <color theme="2" tint="-9.9978637043366805E-2"/>
      </top>
      <bottom style="medium">
        <color theme="2" tint="-9.9978637043366805E-2"/>
      </bottom>
      <diagonal/>
    </border>
    <border>
      <left style="medium">
        <color theme="2" tint="-9.9978637043366805E-2"/>
      </left>
      <right style="thin">
        <color theme="0"/>
      </right>
      <top style="medium">
        <color theme="2" tint="-9.9978637043366805E-2"/>
      </top>
      <bottom style="medium">
        <color theme="2" tint="-9.9978637043366805E-2"/>
      </bottom>
      <diagonal/>
    </border>
    <border>
      <left style="thin">
        <color theme="0" tint="-0.14999847407452621"/>
      </left>
      <right/>
      <top/>
      <bottom/>
      <diagonal/>
    </border>
    <border>
      <left/>
      <right style="thin">
        <color theme="0" tint="-0.14999847407452621"/>
      </right>
      <top style="thin">
        <color theme="2" tint="-9.9978637043366805E-2"/>
      </top>
      <bottom style="thin">
        <color theme="2" tint="-9.9978637043366805E-2"/>
      </bottom>
      <diagonal/>
    </border>
    <border>
      <left style="thin">
        <color theme="0" tint="-0.249977111117893"/>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style="thin">
        <color theme="0" tint="-0.249977111117893"/>
      </top>
      <bottom/>
      <diagonal/>
    </border>
    <border>
      <left/>
      <right style="thin">
        <color theme="0" tint="-0.249977111117893"/>
      </right>
      <top style="thin">
        <color theme="0" tint="-0.34998626667073579"/>
      </top>
      <bottom/>
      <diagonal/>
    </border>
    <border>
      <left/>
      <right style="thin">
        <color theme="0" tint="-0.249977111117893"/>
      </right>
      <top/>
      <bottom/>
      <diagonal/>
    </border>
    <border>
      <left/>
      <right/>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34998626667073579"/>
      </top>
      <bottom/>
      <diagonal/>
    </border>
  </borders>
  <cellStyleXfs count="4">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387">
    <xf numFmtId="0" fontId="0" fillId="0" borderId="0" xfId="0"/>
    <xf numFmtId="0" fontId="0" fillId="3" borderId="0" xfId="0" applyFill="1"/>
    <xf numFmtId="0" fontId="0" fillId="3" borderId="0" xfId="0" applyFill="1" applyAlignment="1">
      <alignment horizont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0" xfId="0" applyFont="1" applyFill="1" applyBorder="1" applyAlignment="1">
      <alignment vertical="center" wrapText="1"/>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0" fillId="0" borderId="1" xfId="0" applyBorder="1"/>
    <xf numFmtId="0" fontId="4" fillId="3" borderId="0" xfId="0" applyFont="1" applyFill="1" applyAlignment="1">
      <alignment horizontal="center" vertical="center"/>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0" fontId="2" fillId="3" borderId="0" xfId="0" applyFont="1" applyFill="1" applyBorder="1" applyAlignment="1">
      <alignment vertical="center"/>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2" fillId="3" borderId="9" xfId="0" applyFont="1" applyFill="1" applyBorder="1" applyAlignment="1">
      <alignment vertical="center"/>
    </xf>
    <xf numFmtId="0" fontId="2" fillId="3" borderId="8" xfId="0" applyFont="1" applyFill="1" applyBorder="1" applyAlignment="1">
      <alignment horizontal="left" vertical="center" wrapText="1"/>
    </xf>
    <xf numFmtId="0" fontId="2" fillId="3" borderId="4" xfId="0" applyFont="1" applyFill="1" applyBorder="1" applyAlignment="1">
      <alignment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0" fillId="3" borderId="1" xfId="0" applyFill="1" applyBorder="1" applyAlignment="1">
      <alignment horizontal="center"/>
    </xf>
    <xf numFmtId="0" fontId="7" fillId="3" borderId="0" xfId="0" applyFont="1" applyFill="1" applyBorder="1" applyAlignment="1">
      <alignment horizontal="center" vertical="center"/>
    </xf>
    <xf numFmtId="0" fontId="3" fillId="5" borderId="0" xfId="0" applyFont="1" applyFill="1" applyAlignment="1">
      <alignment vertical="center"/>
    </xf>
    <xf numFmtId="0" fontId="3" fillId="6" borderId="0" xfId="0" applyFont="1" applyFill="1" applyAlignment="1">
      <alignment vertical="center"/>
    </xf>
    <xf numFmtId="0" fontId="12" fillId="5" borderId="0" xfId="0" applyFont="1" applyFill="1" applyAlignment="1">
      <alignment horizontal="left" vertical="center"/>
    </xf>
    <xf numFmtId="0" fontId="11" fillId="5" borderId="0" xfId="0" applyFont="1" applyFill="1" applyAlignment="1">
      <alignment horizontal="left" vertical="center"/>
    </xf>
    <xf numFmtId="0" fontId="3" fillId="5" borderId="0" xfId="0" applyFont="1" applyFill="1" applyAlignment="1">
      <alignment horizontal="center" vertical="center"/>
    </xf>
    <xf numFmtId="0" fontId="5" fillId="5" borderId="0" xfId="0" applyFont="1" applyFill="1" applyAlignment="1">
      <alignment vertical="center"/>
    </xf>
    <xf numFmtId="0" fontId="11" fillId="6" borderId="0" xfId="0" applyFont="1" applyFill="1" applyAlignment="1">
      <alignment horizontal="left" vertical="center"/>
    </xf>
    <xf numFmtId="0" fontId="4" fillId="6" borderId="0" xfId="0" applyFont="1" applyFill="1" applyAlignment="1">
      <alignment horizontal="center" vertical="center"/>
    </xf>
    <xf numFmtId="0" fontId="2" fillId="6" borderId="0" xfId="0" applyFont="1" applyFill="1" applyAlignment="1">
      <alignment vertical="center"/>
    </xf>
    <xf numFmtId="0" fontId="11"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vertical="center"/>
    </xf>
    <xf numFmtId="0" fontId="10" fillId="7" borderId="0" xfId="0" applyFont="1" applyFill="1" applyAlignment="1">
      <alignment horizontal="center" vertical="center"/>
    </xf>
    <xf numFmtId="0" fontId="10" fillId="7" borderId="0" xfId="0" applyFont="1" applyFill="1" applyAlignment="1">
      <alignment vertical="center"/>
    </xf>
    <xf numFmtId="0" fontId="11" fillId="8" borderId="0" xfId="0" applyFont="1" applyFill="1" applyAlignment="1">
      <alignment horizontal="left" vertical="center"/>
    </xf>
    <xf numFmtId="0" fontId="12" fillId="8" borderId="0" xfId="0" applyFont="1" applyFill="1" applyAlignment="1">
      <alignment horizontal="left" vertical="center"/>
    </xf>
    <xf numFmtId="0" fontId="3" fillId="8" borderId="0" xfId="0" applyFont="1" applyFill="1" applyAlignment="1">
      <alignment horizontal="center" vertical="center"/>
    </xf>
    <xf numFmtId="0" fontId="5" fillId="8" borderId="0" xfId="0" applyFont="1" applyFill="1" applyAlignment="1">
      <alignment vertical="center"/>
    </xf>
    <xf numFmtId="0" fontId="3" fillId="8" borderId="0" xfId="0" applyFont="1" applyFill="1" applyAlignment="1">
      <alignment vertical="center"/>
    </xf>
    <xf numFmtId="0" fontId="9" fillId="6" borderId="0" xfId="0" applyFont="1" applyFill="1" applyAlignment="1">
      <alignment horizontal="left" vertical="center"/>
    </xf>
    <xf numFmtId="0" fontId="8" fillId="3" borderId="0" xfId="0" applyFont="1" applyFill="1" applyAlignment="1">
      <alignment horizontal="center" vertical="center" wrapText="1"/>
    </xf>
    <xf numFmtId="0" fontId="13" fillId="3" borderId="0" xfId="0" applyFont="1" applyFill="1" applyAlignment="1">
      <alignment vertical="center" wrapText="1"/>
    </xf>
    <xf numFmtId="0" fontId="0" fillId="3" borderId="1" xfId="0" applyFill="1" applyBorder="1" applyAlignment="1">
      <alignment horizontal="center" vertical="center"/>
    </xf>
    <xf numFmtId="0" fontId="9" fillId="7" borderId="0" xfId="0" applyFont="1" applyFill="1" applyAlignment="1">
      <alignment horizontal="left" vertical="center"/>
    </xf>
    <xf numFmtId="0" fontId="4" fillId="7" borderId="0" xfId="0" applyFont="1" applyFill="1" applyAlignment="1">
      <alignment horizontal="center" vertical="center"/>
    </xf>
    <xf numFmtId="0" fontId="2" fillId="7" borderId="0" xfId="0" applyFont="1" applyFill="1" applyAlignment="1">
      <alignment vertical="center"/>
    </xf>
    <xf numFmtId="0" fontId="9" fillId="3" borderId="0" xfId="0" applyFont="1" applyFill="1" applyAlignment="1">
      <alignment horizontal="left" vertical="center"/>
    </xf>
    <xf numFmtId="0" fontId="3" fillId="6" borderId="0" xfId="0" applyFont="1" applyFill="1" applyAlignment="1">
      <alignment horizontal="center" vertical="center" wrapText="1"/>
    </xf>
    <xf numFmtId="0" fontId="3" fillId="5" borderId="0" xfId="0" applyFont="1" applyFill="1" applyAlignment="1">
      <alignment horizontal="center" vertical="center" wrapText="1"/>
    </xf>
    <xf numFmtId="0" fontId="3" fillId="8" borderId="0" xfId="0" applyFont="1" applyFill="1" applyAlignment="1">
      <alignment horizontal="center" vertical="center" wrapText="1"/>
    </xf>
    <xf numFmtId="0" fontId="2" fillId="3" borderId="0" xfId="0" applyFont="1" applyFill="1" applyBorder="1" applyAlignment="1">
      <alignment horizontal="center" vertical="center"/>
    </xf>
    <xf numFmtId="0" fontId="14" fillId="7" borderId="0" xfId="0" applyFont="1" applyFill="1" applyBorder="1" applyAlignment="1">
      <alignment horizontal="center" vertical="top"/>
    </xf>
    <xf numFmtId="0" fontId="2" fillId="3" borderId="18" xfId="0" applyFont="1" applyFill="1" applyBorder="1" applyAlignment="1">
      <alignment vertical="center"/>
    </xf>
    <xf numFmtId="0" fontId="16" fillId="3" borderId="0" xfId="0" applyFont="1" applyFill="1" applyBorder="1" applyAlignment="1">
      <alignment vertical="center" wrapText="1"/>
    </xf>
    <xf numFmtId="0" fontId="18" fillId="0" borderId="0" xfId="0" applyFont="1" applyAlignment="1">
      <alignment horizontal="right"/>
    </xf>
    <xf numFmtId="0" fontId="19" fillId="11" borderId="1" xfId="0" applyFont="1" applyFill="1" applyBorder="1"/>
    <xf numFmtId="0" fontId="14" fillId="7" borderId="12" xfId="0" applyFont="1" applyFill="1" applyBorder="1" applyAlignment="1">
      <alignment vertical="top"/>
    </xf>
    <xf numFmtId="0" fontId="14" fillId="7" borderId="13" xfId="0" applyFont="1" applyFill="1" applyBorder="1" applyAlignment="1">
      <alignment vertical="top"/>
    </xf>
    <xf numFmtId="0" fontId="14" fillId="7" borderId="14" xfId="0" applyFont="1" applyFill="1" applyBorder="1" applyAlignment="1">
      <alignment vertical="top"/>
    </xf>
    <xf numFmtId="0" fontId="14" fillId="7" borderId="0" xfId="0" applyFont="1" applyFill="1" applyBorder="1" applyAlignment="1">
      <alignment vertical="top"/>
    </xf>
    <xf numFmtId="0" fontId="14" fillId="7" borderId="26" xfId="0" applyFont="1" applyFill="1" applyBorder="1" applyAlignment="1">
      <alignment vertical="top"/>
    </xf>
    <xf numFmtId="0" fontId="14" fillId="7" borderId="16" xfId="0" applyFont="1" applyFill="1" applyBorder="1" applyAlignment="1">
      <alignment vertical="top"/>
    </xf>
    <xf numFmtId="0" fontId="14" fillId="7" borderId="17" xfId="0" applyFont="1" applyFill="1" applyBorder="1" applyAlignment="1">
      <alignment vertical="top"/>
    </xf>
    <xf numFmtId="0" fontId="7" fillId="3" borderId="0"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0" fillId="3" borderId="0" xfId="0" applyFont="1" applyFill="1"/>
    <xf numFmtId="0" fontId="0" fillId="3" borderId="19" xfId="0" applyFont="1" applyFill="1" applyBorder="1" applyAlignment="1">
      <alignment vertical="center" wrapText="1"/>
    </xf>
    <xf numFmtId="0" fontId="21" fillId="3" borderId="19" xfId="0" applyFont="1" applyFill="1" applyBorder="1" applyAlignment="1">
      <alignment vertical="center" wrapText="1"/>
    </xf>
    <xf numFmtId="0" fontId="22" fillId="0" borderId="0" xfId="0" applyFont="1" applyAlignment="1">
      <alignment horizontal="right"/>
    </xf>
    <xf numFmtId="0" fontId="0" fillId="3" borderId="20" xfId="0" applyFont="1" applyFill="1" applyBorder="1" applyAlignment="1">
      <alignment vertical="center" wrapText="1"/>
    </xf>
    <xf numFmtId="0" fontId="21" fillId="3" borderId="1" xfId="0" applyFont="1" applyFill="1" applyBorder="1" applyAlignment="1">
      <alignment vertical="center" wrapText="1"/>
    </xf>
    <xf numFmtId="0" fontId="21" fillId="3" borderId="21" xfId="0" applyFont="1" applyFill="1" applyBorder="1" applyAlignment="1">
      <alignment vertical="center" wrapText="1"/>
    </xf>
    <xf numFmtId="0" fontId="0" fillId="3" borderId="0" xfId="0" applyFont="1" applyFill="1" applyAlignment="1">
      <alignment horizontal="center"/>
    </xf>
    <xf numFmtId="0" fontId="0" fillId="0" borderId="0" xfId="0" applyFont="1" applyAlignment="1">
      <alignment horizontal="center"/>
    </xf>
    <xf numFmtId="0" fontId="23" fillId="8" borderId="1" xfId="0" applyFont="1" applyFill="1" applyBorder="1" applyAlignment="1">
      <alignment horizontal="center" vertical="center"/>
    </xf>
    <xf numFmtId="0" fontId="23" fillId="5" borderId="1" xfId="0" applyFont="1" applyFill="1" applyBorder="1" applyAlignment="1">
      <alignment horizontal="center" vertical="center"/>
    </xf>
    <xf numFmtId="0" fontId="23" fillId="6" borderId="1" xfId="0" applyFont="1" applyFill="1" applyBorder="1" applyAlignment="1">
      <alignment horizontal="center" vertical="center"/>
    </xf>
    <xf numFmtId="0" fontId="0" fillId="3" borderId="0" xfId="0" applyFont="1" applyFill="1" applyBorder="1"/>
    <xf numFmtId="0" fontId="19" fillId="6" borderId="1" xfId="0" applyFont="1" applyFill="1" applyBorder="1"/>
    <xf numFmtId="0" fontId="19" fillId="6" borderId="1" xfId="0" applyFont="1" applyFill="1" applyBorder="1" applyAlignment="1">
      <alignment horizontal="right"/>
    </xf>
    <xf numFmtId="0" fontId="19" fillId="8" borderId="1" xfId="0" applyFont="1" applyFill="1" applyBorder="1"/>
    <xf numFmtId="0" fontId="19" fillId="8" borderId="1" xfId="0" applyFont="1" applyFill="1" applyBorder="1" applyAlignment="1">
      <alignment horizontal="right"/>
    </xf>
    <xf numFmtId="0" fontId="19" fillId="5" borderId="1" xfId="0" applyFont="1" applyFill="1" applyBorder="1"/>
    <xf numFmtId="0" fontId="19" fillId="5" borderId="1" xfId="0" applyFont="1" applyFill="1" applyBorder="1" applyAlignment="1">
      <alignment horizontal="right"/>
    </xf>
    <xf numFmtId="0" fontId="22" fillId="3" borderId="0" xfId="0" applyFont="1" applyFill="1" applyBorder="1" applyAlignment="1">
      <alignment horizontal="center" vertical="center" wrapText="1"/>
    </xf>
    <xf numFmtId="0" fontId="2" fillId="12" borderId="0" xfId="0" applyFont="1" applyFill="1" applyAlignment="1">
      <alignment vertical="center"/>
    </xf>
    <xf numFmtId="0" fontId="11" fillId="12" borderId="0" xfId="0" applyFont="1" applyFill="1" applyAlignment="1">
      <alignment horizontal="left" vertical="center"/>
    </xf>
    <xf numFmtId="0" fontId="4" fillId="12" borderId="0" xfId="0" applyFont="1" applyFill="1" applyAlignment="1">
      <alignment horizontal="center" vertical="center"/>
    </xf>
    <xf numFmtId="0" fontId="24" fillId="10" borderId="1" xfId="0" applyFont="1" applyFill="1" applyBorder="1" applyAlignment="1">
      <alignment horizontal="left" vertical="center" wrapText="1"/>
    </xf>
    <xf numFmtId="0" fontId="22" fillId="0" borderId="0" xfId="0" applyFont="1" applyBorder="1"/>
    <xf numFmtId="0" fontId="22" fillId="3" borderId="0" xfId="0" applyFont="1" applyFill="1" applyBorder="1"/>
    <xf numFmtId="0" fontId="0" fillId="0" borderId="0" xfId="0" applyFont="1" applyBorder="1"/>
    <xf numFmtId="0" fontId="22" fillId="0" borderId="1" xfId="0" applyFont="1" applyBorder="1"/>
    <xf numFmtId="2" fontId="23" fillId="3" borderId="0" xfId="0" applyNumberFormat="1" applyFont="1" applyFill="1" applyBorder="1" applyAlignment="1">
      <alignment horizontal="right"/>
    </xf>
    <xf numFmtId="0" fontId="22" fillId="3" borderId="0" xfId="0" applyFont="1" applyFill="1"/>
    <xf numFmtId="0" fontId="22" fillId="3" borderId="0" xfId="0" applyFont="1" applyFill="1" applyBorder="1" applyAlignment="1">
      <alignment horizontal="right" vertical="center"/>
    </xf>
    <xf numFmtId="0" fontId="0" fillId="3" borderId="30" xfId="0" applyFill="1" applyBorder="1"/>
    <xf numFmtId="0" fontId="0" fillId="3" borderId="32" xfId="0" applyFill="1" applyBorder="1"/>
    <xf numFmtId="0" fontId="0" fillId="3" borderId="33" xfId="0" applyFont="1" applyFill="1" applyBorder="1"/>
    <xf numFmtId="0" fontId="0" fillId="3" borderId="34" xfId="0" applyFill="1" applyBorder="1"/>
    <xf numFmtId="0" fontId="0" fillId="3" borderId="33" xfId="0" applyFill="1" applyBorder="1"/>
    <xf numFmtId="0" fontId="0" fillId="3" borderId="35" xfId="0" applyFill="1" applyBorder="1"/>
    <xf numFmtId="0" fontId="0" fillId="3" borderId="37" xfId="0" applyFill="1" applyBorder="1"/>
    <xf numFmtId="0" fontId="0" fillId="0" borderId="0" xfId="0" applyBorder="1"/>
    <xf numFmtId="0" fontId="0" fillId="3" borderId="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3" borderId="34" xfId="0" applyFill="1" applyBorder="1" applyAlignment="1">
      <alignment horizontal="center"/>
    </xf>
    <xf numFmtId="0" fontId="24" fillId="10" borderId="40" xfId="0" applyFont="1" applyFill="1" applyBorder="1" applyAlignment="1">
      <alignment horizontal="left" vertical="center" wrapText="1"/>
    </xf>
    <xf numFmtId="0" fontId="0" fillId="3" borderId="40" xfId="0" applyFill="1" applyBorder="1"/>
    <xf numFmtId="0" fontId="0" fillId="0" borderId="40" xfId="0" applyBorder="1"/>
    <xf numFmtId="0" fontId="6" fillId="0" borderId="40" xfId="0" applyFont="1" applyBorder="1"/>
    <xf numFmtId="0" fontId="0" fillId="3" borderId="36" xfId="0" applyFill="1" applyBorder="1" applyAlignment="1">
      <alignment horizontal="center"/>
    </xf>
    <xf numFmtId="0" fontId="0" fillId="3" borderId="37" xfId="0" applyFill="1" applyBorder="1" applyAlignment="1">
      <alignment horizontal="center"/>
    </xf>
    <xf numFmtId="0" fontId="0" fillId="3" borderId="38" xfId="0" applyFill="1" applyBorder="1" applyAlignment="1">
      <alignment horizontal="left"/>
    </xf>
    <xf numFmtId="0" fontId="0" fillId="3" borderId="39" xfId="0" applyFill="1" applyBorder="1" applyAlignment="1">
      <alignment horizontal="center"/>
    </xf>
    <xf numFmtId="0" fontId="0" fillId="10" borderId="22" xfId="0" applyFont="1" applyFill="1" applyBorder="1" applyAlignment="1">
      <alignment horizontal="center" vertical="center" wrapText="1"/>
    </xf>
    <xf numFmtId="165" fontId="0" fillId="3" borderId="1" xfId="0" applyNumberFormat="1" applyFont="1" applyFill="1" applyBorder="1"/>
    <xf numFmtId="0" fontId="0" fillId="3" borderId="27" xfId="0" applyFont="1" applyFill="1" applyBorder="1"/>
    <xf numFmtId="165" fontId="0" fillId="7" borderId="27" xfId="0" applyNumberFormat="1" applyFont="1" applyFill="1" applyBorder="1"/>
    <xf numFmtId="165" fontId="0" fillId="3" borderId="27" xfId="0" applyNumberFormat="1" applyFont="1" applyFill="1" applyBorder="1"/>
    <xf numFmtId="165" fontId="0" fillId="3" borderId="23" xfId="0" applyNumberFormat="1" applyFont="1" applyFill="1" applyBorder="1"/>
    <xf numFmtId="165" fontId="0" fillId="7" borderId="19" xfId="0" applyNumberFormat="1" applyFont="1" applyFill="1" applyBorder="1"/>
    <xf numFmtId="165" fontId="0" fillId="3" borderId="19" xfId="0" applyNumberFormat="1" applyFont="1" applyFill="1" applyBorder="1"/>
    <xf numFmtId="0" fontId="0" fillId="3" borderId="19" xfId="0" applyFont="1" applyFill="1" applyBorder="1"/>
    <xf numFmtId="0" fontId="0" fillId="3" borderId="30" xfId="0" applyFont="1" applyFill="1" applyBorder="1"/>
    <xf numFmtId="0" fontId="0" fillId="3" borderId="38" xfId="0" applyFont="1" applyFill="1" applyBorder="1"/>
    <xf numFmtId="0" fontId="0" fillId="3" borderId="39" xfId="0" applyFont="1" applyFill="1" applyBorder="1"/>
    <xf numFmtId="0" fontId="0" fillId="3" borderId="31" xfId="0" applyFont="1" applyFill="1" applyBorder="1"/>
    <xf numFmtId="0" fontId="0" fillId="3" borderId="35" xfId="0" applyFont="1" applyFill="1" applyBorder="1"/>
    <xf numFmtId="0" fontId="0" fillId="3" borderId="36" xfId="0" applyFont="1" applyFill="1" applyBorder="1"/>
    <xf numFmtId="0" fontId="0" fillId="3" borderId="32" xfId="0" applyFont="1" applyFill="1" applyBorder="1"/>
    <xf numFmtId="0" fontId="0" fillId="3" borderId="34" xfId="0" applyFont="1" applyFill="1" applyBorder="1"/>
    <xf numFmtId="0" fontId="0" fillId="0" borderId="1" xfId="0" applyFont="1" applyBorder="1"/>
    <xf numFmtId="0" fontId="0" fillId="10" borderId="1" xfId="0" applyFont="1" applyFill="1" applyBorder="1"/>
    <xf numFmtId="0" fontId="0" fillId="0" borderId="28" xfId="0" applyFont="1" applyBorder="1"/>
    <xf numFmtId="165" fontId="0" fillId="0" borderId="1" xfId="0" applyNumberFormat="1" applyFont="1" applyBorder="1"/>
    <xf numFmtId="0" fontId="0" fillId="3" borderId="0" xfId="0" quotePrefix="1" applyFont="1" applyFill="1" applyBorder="1"/>
    <xf numFmtId="0" fontId="0" fillId="3" borderId="37" xfId="0" applyFont="1" applyFill="1" applyBorder="1"/>
    <xf numFmtId="0" fontId="26" fillId="3" borderId="0" xfId="0" applyFont="1" applyFill="1" applyBorder="1"/>
    <xf numFmtId="0" fontId="19" fillId="6" borderId="27" xfId="0" applyFont="1" applyFill="1" applyBorder="1"/>
    <xf numFmtId="2" fontId="19" fillId="6" borderId="27" xfId="0" applyNumberFormat="1" applyFont="1" applyFill="1" applyBorder="1"/>
    <xf numFmtId="2" fontId="19" fillId="6" borderId="23" xfId="0" applyNumberFormat="1" applyFont="1" applyFill="1" applyBorder="1"/>
    <xf numFmtId="0" fontId="19" fillId="8" borderId="27" xfId="0" applyFont="1" applyFill="1" applyBorder="1"/>
    <xf numFmtId="2" fontId="19" fillId="8" borderId="27" xfId="0" applyNumberFormat="1" applyFont="1" applyFill="1" applyBorder="1"/>
    <xf numFmtId="2" fontId="19" fillId="8" borderId="23" xfId="0" applyNumberFormat="1" applyFont="1" applyFill="1" applyBorder="1"/>
    <xf numFmtId="0" fontId="19" fillId="5" borderId="27" xfId="0" applyFont="1" applyFill="1" applyBorder="1"/>
    <xf numFmtId="2" fontId="19" fillId="5" borderId="27" xfId="0" applyNumberFormat="1" applyFont="1" applyFill="1" applyBorder="1"/>
    <xf numFmtId="2" fontId="19" fillId="5" borderId="23" xfId="0" applyNumberFormat="1" applyFont="1" applyFill="1" applyBorder="1"/>
    <xf numFmtId="0" fontId="19" fillId="14" borderId="19" xfId="0" applyFont="1" applyFill="1" applyBorder="1"/>
    <xf numFmtId="2" fontId="19" fillId="14" borderId="24" xfId="0" applyNumberFormat="1" applyFont="1" applyFill="1" applyBorder="1"/>
    <xf numFmtId="2" fontId="19" fillId="14" borderId="1" xfId="0" applyNumberFormat="1" applyFont="1" applyFill="1" applyBorder="1"/>
    <xf numFmtId="0" fontId="0" fillId="10" borderId="1" xfId="0" applyFont="1" applyFill="1" applyBorder="1" applyAlignment="1">
      <alignment horizontal="center" vertical="center" wrapText="1"/>
    </xf>
    <xf numFmtId="0" fontId="27" fillId="10" borderId="27"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8" borderId="1" xfId="0" applyFont="1" applyFill="1" applyBorder="1" applyAlignment="1">
      <alignment horizontal="center" vertical="center"/>
    </xf>
    <xf numFmtId="0" fontId="19" fillId="3" borderId="0" xfId="0" applyFont="1" applyFill="1" applyBorder="1" applyAlignment="1">
      <alignment horizontal="center" vertical="center"/>
    </xf>
    <xf numFmtId="0" fontId="0" fillId="3" borderId="0" xfId="0" applyFont="1" applyFill="1" applyBorder="1" applyAlignment="1">
      <alignment horizontal="center" vertical="center" wrapText="1"/>
    </xf>
    <xf numFmtId="0" fontId="19" fillId="6" borderId="1" xfId="0" applyFont="1" applyFill="1" applyBorder="1" applyAlignment="1">
      <alignment horizontal="center" vertical="center"/>
    </xf>
    <xf numFmtId="0" fontId="0" fillId="13" borderId="1" xfId="0" applyFont="1" applyFill="1" applyBorder="1"/>
    <xf numFmtId="0" fontId="0" fillId="0" borderId="0" xfId="0" applyFont="1" applyBorder="1" applyAlignment="1">
      <alignment horizontal="right"/>
    </xf>
    <xf numFmtId="0" fontId="19" fillId="5" borderId="1" xfId="0" applyFont="1" applyFill="1" applyBorder="1" applyAlignment="1">
      <alignment horizontal="center" vertical="center"/>
    </xf>
    <xf numFmtId="2" fontId="19" fillId="6" borderId="1" xfId="0" applyNumberFormat="1" applyFont="1" applyFill="1" applyBorder="1" applyAlignment="1">
      <alignment wrapText="1"/>
    </xf>
    <xf numFmtId="165" fontId="19" fillId="6" borderId="1" xfId="0" applyNumberFormat="1" applyFont="1" applyFill="1" applyBorder="1" applyAlignment="1">
      <alignment horizontal="right"/>
    </xf>
    <xf numFmtId="2" fontId="19" fillId="6" borderId="1" xfId="0" applyNumberFormat="1" applyFont="1" applyFill="1" applyBorder="1" applyAlignment="1">
      <alignment horizontal="right"/>
    </xf>
    <xf numFmtId="2" fontId="19" fillId="8" borderId="1" xfId="0" applyNumberFormat="1" applyFont="1" applyFill="1" applyBorder="1" applyAlignment="1">
      <alignment horizontal="right"/>
    </xf>
    <xf numFmtId="165" fontId="19" fillId="8" borderId="1" xfId="0" applyNumberFormat="1" applyFont="1" applyFill="1" applyBorder="1" applyAlignment="1">
      <alignment horizontal="right"/>
    </xf>
    <xf numFmtId="0" fontId="21" fillId="10" borderId="27" xfId="0" applyFont="1" applyFill="1" applyBorder="1" applyAlignment="1">
      <alignment horizontal="center" vertical="center" wrapText="1"/>
    </xf>
    <xf numFmtId="0" fontId="21" fillId="10" borderId="23" xfId="0" applyFont="1" applyFill="1" applyBorder="1" applyAlignment="1">
      <alignment horizontal="center" vertical="center" wrapText="1"/>
    </xf>
    <xf numFmtId="2" fontId="19" fillId="5" borderId="1" xfId="0" applyNumberFormat="1" applyFont="1" applyFill="1" applyBorder="1" applyAlignment="1">
      <alignment horizontal="right"/>
    </xf>
    <xf numFmtId="165" fontId="19" fillId="5" borderId="1" xfId="0" applyNumberFormat="1" applyFont="1" applyFill="1" applyBorder="1" applyAlignment="1">
      <alignment horizontal="right"/>
    </xf>
    <xf numFmtId="0" fontId="24" fillId="3" borderId="0" xfId="0" applyFont="1" applyFill="1" applyBorder="1" applyAlignment="1">
      <alignment horizontal="center" vertical="center"/>
    </xf>
    <xf numFmtId="0" fontId="1" fillId="3" borderId="0" xfId="1" applyFill="1"/>
    <xf numFmtId="0" fontId="2" fillId="3" borderId="0" xfId="0" applyNumberFormat="1" applyFont="1" applyFill="1" applyAlignment="1">
      <alignment vertical="center"/>
    </xf>
    <xf numFmtId="0" fontId="4" fillId="3" borderId="0" xfId="0" applyNumberFormat="1" applyFont="1" applyFill="1" applyAlignment="1">
      <alignment horizontal="center" vertical="center"/>
    </xf>
    <xf numFmtId="0" fontId="0" fillId="7" borderId="1" xfId="0" applyFont="1" applyFill="1" applyBorder="1"/>
    <xf numFmtId="165" fontId="0" fillId="7" borderId="1" xfId="0" applyNumberFormat="1" applyFont="1" applyFill="1" applyBorder="1"/>
    <xf numFmtId="0" fontId="4" fillId="3" borderId="0" xfId="0" applyFont="1" applyFill="1" applyBorder="1" applyAlignment="1">
      <alignment horizontal="center" vertical="center" wrapText="1"/>
    </xf>
    <xf numFmtId="0" fontId="0" fillId="10" borderId="19" xfId="0" applyFont="1" applyFill="1" applyBorder="1" applyAlignment="1">
      <alignment vertical="center" wrapText="1"/>
    </xf>
    <xf numFmtId="0" fontId="0" fillId="3" borderId="0" xfId="0" applyFill="1" applyBorder="1"/>
    <xf numFmtId="0" fontId="25" fillId="3" borderId="0" xfId="0" applyFont="1" applyFill="1" applyBorder="1" applyAlignment="1">
      <alignment horizontal="center" vertical="center"/>
    </xf>
    <xf numFmtId="0" fontId="0" fillId="3" borderId="36" xfId="0" applyFill="1" applyBorder="1"/>
    <xf numFmtId="0" fontId="0" fillId="3" borderId="38" xfId="0" applyFill="1" applyBorder="1"/>
    <xf numFmtId="0" fontId="0" fillId="3" borderId="39" xfId="0" applyFill="1" applyBorder="1"/>
    <xf numFmtId="0" fontId="28" fillId="3" borderId="0" xfId="0" applyFont="1" applyFill="1" applyAlignment="1">
      <alignment horizontal="center" vertical="center" textRotation="90" wrapText="1"/>
    </xf>
    <xf numFmtId="0" fontId="30" fillId="7" borderId="0" xfId="0" applyFont="1" applyFill="1" applyBorder="1" applyAlignment="1">
      <alignment vertical="top"/>
    </xf>
    <xf numFmtId="0" fontId="30" fillId="7" borderId="16" xfId="0" applyFont="1" applyFill="1" applyBorder="1" applyAlignment="1">
      <alignment vertical="top"/>
    </xf>
    <xf numFmtId="0" fontId="31" fillId="7" borderId="16" xfId="0" applyFont="1" applyFill="1" applyBorder="1" applyAlignment="1">
      <alignment vertical="top"/>
    </xf>
    <xf numFmtId="0" fontId="29" fillId="3" borderId="0" xfId="0" applyFont="1" applyFill="1" applyAlignment="1">
      <alignment vertical="center" textRotation="90" wrapText="1"/>
    </xf>
    <xf numFmtId="0" fontId="7" fillId="3" borderId="42" xfId="0" applyFont="1" applyFill="1" applyBorder="1" applyAlignment="1">
      <alignment horizontal="center" vertical="center"/>
    </xf>
    <xf numFmtId="0" fontId="4" fillId="3" borderId="43" xfId="0" applyFont="1" applyFill="1" applyBorder="1" applyAlignment="1">
      <alignment horizontal="center" vertical="center" wrapText="1"/>
    </xf>
    <xf numFmtId="0" fontId="2" fillId="3" borderId="44" xfId="0" applyFont="1" applyFill="1" applyBorder="1" applyAlignment="1">
      <alignment vertical="center"/>
    </xf>
    <xf numFmtId="0" fontId="32" fillId="7" borderId="25" xfId="0" applyFont="1" applyFill="1" applyBorder="1" applyAlignment="1">
      <alignment vertical="top"/>
    </xf>
    <xf numFmtId="0" fontId="33" fillId="7" borderId="15" xfId="0" quotePrefix="1" applyFont="1" applyFill="1" applyBorder="1" applyAlignment="1">
      <alignment horizontal="left" vertical="top"/>
    </xf>
    <xf numFmtId="166" fontId="17" fillId="3" borderId="0" xfId="0" applyNumberFormat="1" applyFont="1" applyFill="1" applyBorder="1"/>
    <xf numFmtId="0" fontId="0" fillId="3" borderId="1" xfId="0" applyFont="1" applyFill="1" applyBorder="1" applyAlignment="1">
      <alignment horizontal="center"/>
    </xf>
    <xf numFmtId="0" fontId="2" fillId="0" borderId="0" xfId="0" applyFont="1" applyFill="1" applyBorder="1" applyAlignment="1">
      <alignment vertical="center"/>
    </xf>
    <xf numFmtId="0" fontId="2" fillId="3" borderId="45" xfId="0" applyFont="1" applyFill="1" applyBorder="1" applyAlignment="1">
      <alignment vertical="center"/>
    </xf>
    <xf numFmtId="0" fontId="2" fillId="3" borderId="13" xfId="0" applyFont="1" applyFill="1" applyBorder="1" applyAlignment="1">
      <alignment vertical="center"/>
    </xf>
    <xf numFmtId="0" fontId="2" fillId="3" borderId="46" xfId="0" applyFont="1" applyFill="1" applyBorder="1" applyAlignment="1">
      <alignment vertical="center" wrapText="1"/>
    </xf>
    <xf numFmtId="0" fontId="2" fillId="3" borderId="25" xfId="0" applyFont="1" applyFill="1" applyBorder="1" applyAlignment="1">
      <alignment vertical="center"/>
    </xf>
    <xf numFmtId="0" fontId="2" fillId="3" borderId="47"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48" xfId="0" applyFont="1" applyFill="1" applyBorder="1" applyAlignment="1">
      <alignment vertical="center"/>
    </xf>
    <xf numFmtId="0" fontId="2" fillId="3" borderId="49" xfId="0" applyFont="1" applyFill="1" applyBorder="1" applyAlignment="1">
      <alignment vertical="center" wrapText="1"/>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52" xfId="0" applyFont="1" applyFill="1" applyBorder="1" applyAlignment="1">
      <alignment vertical="center" wrapText="1"/>
    </xf>
    <xf numFmtId="0" fontId="20" fillId="3" borderId="53" xfId="0" applyFont="1" applyFill="1" applyBorder="1" applyAlignment="1">
      <alignment horizontal="center" vertical="center" wrapText="1"/>
    </xf>
    <xf numFmtId="0" fontId="2" fillId="3" borderId="16" xfId="0" applyFont="1" applyFill="1" applyBorder="1" applyAlignment="1">
      <alignment vertical="center" wrapText="1"/>
    </xf>
    <xf numFmtId="0" fontId="19" fillId="9" borderId="1" xfId="0" applyFont="1" applyFill="1" applyBorder="1" applyAlignment="1">
      <alignment horizontal="right"/>
    </xf>
    <xf numFmtId="0" fontId="2" fillId="3" borderId="47" xfId="0" applyFont="1" applyFill="1" applyBorder="1" applyAlignment="1">
      <alignment horizontal="right" vertical="center"/>
    </xf>
    <xf numFmtId="0" fontId="0" fillId="3" borderId="1" xfId="0" applyFont="1" applyFill="1" applyBorder="1"/>
    <xf numFmtId="0" fontId="11" fillId="2" borderId="0" xfId="0" applyFont="1" applyFill="1" applyAlignment="1">
      <alignment vertical="center"/>
    </xf>
    <xf numFmtId="0" fontId="36" fillId="2" borderId="0" xfId="0" applyFont="1" applyFill="1" applyAlignment="1">
      <alignment vertical="center"/>
    </xf>
    <xf numFmtId="0" fontId="2" fillId="3" borderId="55" xfId="0" applyFont="1" applyFill="1" applyBorder="1" applyAlignment="1">
      <alignment vertical="center"/>
    </xf>
    <xf numFmtId="0" fontId="2" fillId="3" borderId="56" xfId="0" applyFont="1" applyFill="1" applyBorder="1" applyAlignment="1">
      <alignment vertical="center"/>
    </xf>
    <xf numFmtId="0" fontId="16" fillId="3" borderId="56" xfId="0" applyFont="1" applyFill="1" applyBorder="1" applyAlignment="1">
      <alignment wrapText="1"/>
    </xf>
    <xf numFmtId="0" fontId="28" fillId="3" borderId="56" xfId="0" applyFont="1" applyFill="1" applyBorder="1" applyAlignment="1">
      <alignment horizontal="center" vertical="center" textRotation="90" wrapText="1"/>
    </xf>
    <xf numFmtId="0" fontId="8" fillId="3" borderId="56" xfId="0" applyFont="1" applyFill="1" applyBorder="1" applyAlignment="1">
      <alignment horizontal="center" vertical="center" wrapText="1"/>
    </xf>
    <xf numFmtId="0" fontId="2" fillId="3" borderId="57" xfId="0" applyFont="1" applyFill="1" applyBorder="1" applyAlignment="1">
      <alignment vertical="center"/>
    </xf>
    <xf numFmtId="0" fontId="2" fillId="3" borderId="60" xfId="0" applyFont="1" applyFill="1" applyBorder="1" applyAlignment="1">
      <alignment vertical="center"/>
    </xf>
    <xf numFmtId="0" fontId="2" fillId="3" borderId="58" xfId="0" applyFont="1" applyFill="1" applyBorder="1" applyAlignment="1">
      <alignment vertical="center"/>
    </xf>
    <xf numFmtId="0" fontId="2" fillId="3" borderId="61" xfId="0" applyFont="1" applyFill="1" applyBorder="1" applyAlignment="1">
      <alignment vertical="center"/>
    </xf>
    <xf numFmtId="0" fontId="2" fillId="3" borderId="59" xfId="0" applyFont="1" applyFill="1" applyBorder="1" applyAlignment="1">
      <alignment vertical="center"/>
    </xf>
    <xf numFmtId="0" fontId="2" fillId="3" borderId="62" xfId="0" applyFont="1" applyFill="1" applyBorder="1" applyAlignment="1">
      <alignment vertical="center"/>
    </xf>
    <xf numFmtId="0" fontId="2" fillId="3" borderId="63" xfId="0" applyFont="1" applyFill="1" applyBorder="1" applyAlignment="1">
      <alignment vertical="center"/>
    </xf>
    <xf numFmtId="0" fontId="2" fillId="3" borderId="64" xfId="0" applyFont="1" applyFill="1" applyBorder="1" applyAlignment="1">
      <alignment vertical="center"/>
    </xf>
    <xf numFmtId="0" fontId="2" fillId="3" borderId="65" xfId="0" applyFont="1" applyFill="1" applyBorder="1" applyAlignment="1">
      <alignment vertical="center"/>
    </xf>
    <xf numFmtId="0" fontId="2" fillId="3" borderId="66" xfId="0" applyFont="1" applyFill="1" applyBorder="1" applyAlignment="1">
      <alignment vertical="center"/>
    </xf>
    <xf numFmtId="0" fontId="2" fillId="3" borderId="67" xfId="0" applyFont="1" applyFill="1" applyBorder="1" applyAlignment="1">
      <alignment vertical="center"/>
    </xf>
    <xf numFmtId="0" fontId="2" fillId="3" borderId="54" xfId="0" applyFont="1" applyFill="1" applyBorder="1" applyAlignment="1">
      <alignment vertical="center"/>
    </xf>
    <xf numFmtId="0" fontId="2" fillId="3" borderId="68" xfId="0" applyFont="1" applyFill="1" applyBorder="1" applyAlignment="1">
      <alignment vertical="center"/>
    </xf>
    <xf numFmtId="0" fontId="2" fillId="3" borderId="69" xfId="0" applyFont="1" applyFill="1" applyBorder="1" applyAlignment="1">
      <alignment vertical="center"/>
    </xf>
    <xf numFmtId="0" fontId="2" fillId="3" borderId="70" xfId="0" applyFont="1" applyFill="1" applyBorder="1" applyAlignment="1">
      <alignment vertical="center"/>
    </xf>
    <xf numFmtId="0" fontId="2" fillId="3" borderId="71" xfId="0" applyFont="1" applyFill="1" applyBorder="1" applyAlignment="1">
      <alignment vertical="center"/>
    </xf>
    <xf numFmtId="0" fontId="2" fillId="3" borderId="72" xfId="0" applyFont="1" applyFill="1" applyBorder="1" applyAlignment="1">
      <alignment vertical="center"/>
    </xf>
    <xf numFmtId="0" fontId="2" fillId="3" borderId="73" xfId="0" applyFont="1" applyFill="1" applyBorder="1" applyAlignment="1">
      <alignment vertical="center"/>
    </xf>
    <xf numFmtId="0" fontId="20" fillId="3" borderId="58" xfId="0" applyFont="1" applyFill="1" applyBorder="1" applyAlignment="1">
      <alignment vertical="center" wrapText="1"/>
    </xf>
    <xf numFmtId="0" fontId="20" fillId="3" borderId="59" xfId="0" applyFont="1" applyFill="1" applyBorder="1" applyAlignment="1">
      <alignment vertical="center" wrapText="1"/>
    </xf>
    <xf numFmtId="0" fontId="20" fillId="3" borderId="63" xfId="0" applyFont="1" applyFill="1" applyBorder="1" applyAlignment="1">
      <alignment vertical="center" wrapText="1"/>
    </xf>
    <xf numFmtId="0" fontId="20" fillId="3" borderId="0" xfId="0" applyFont="1" applyFill="1" applyBorder="1" applyAlignment="1">
      <alignment vertical="center" wrapText="1"/>
    </xf>
    <xf numFmtId="0" fontId="20" fillId="3" borderId="62" xfId="0" applyFont="1" applyFill="1" applyBorder="1" applyAlignment="1">
      <alignment vertical="center" wrapText="1"/>
    </xf>
    <xf numFmtId="0" fontId="7" fillId="3" borderId="3" xfId="0" applyFont="1" applyFill="1" applyBorder="1" applyAlignment="1" applyProtection="1">
      <alignment horizontal="center" vertical="center"/>
      <protection locked="0"/>
    </xf>
    <xf numFmtId="0" fontId="2" fillId="3" borderId="0" xfId="0" applyFont="1" applyFill="1" applyAlignment="1" applyProtection="1">
      <alignment vertical="center"/>
    </xf>
    <xf numFmtId="0" fontId="7" fillId="3" borderId="46" xfId="0" applyFont="1" applyFill="1" applyBorder="1" applyAlignment="1" applyProtection="1">
      <alignment horizontal="center" vertical="center"/>
      <protection locked="0"/>
    </xf>
    <xf numFmtId="0" fontId="7" fillId="17" borderId="46" xfId="0" applyFont="1" applyFill="1" applyBorder="1" applyAlignment="1" applyProtection="1">
      <alignment horizontal="center" vertical="center"/>
      <protection locked="0"/>
    </xf>
    <xf numFmtId="0" fontId="7" fillId="17" borderId="3"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7" fillId="17" borderId="49"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center"/>
      <protection locked="0"/>
    </xf>
    <xf numFmtId="0" fontId="2" fillId="3" borderId="0" xfId="0" applyFont="1" applyFill="1" applyBorder="1" applyAlignment="1" applyProtection="1">
      <alignment vertical="center"/>
    </xf>
    <xf numFmtId="0" fontId="2" fillId="3" borderId="3" xfId="0" applyFont="1" applyFill="1" applyBorder="1" applyAlignment="1" applyProtection="1">
      <alignment vertical="center" wrapText="1"/>
      <protection locked="0"/>
    </xf>
    <xf numFmtId="0" fontId="17" fillId="18" borderId="1" xfId="0" applyFont="1" applyFill="1" applyBorder="1" applyProtection="1">
      <protection locked="0"/>
    </xf>
    <xf numFmtId="166" fontId="17" fillId="18" borderId="1" xfId="0" applyNumberFormat="1" applyFont="1" applyFill="1" applyBorder="1" applyProtection="1">
      <protection locked="0"/>
    </xf>
    <xf numFmtId="0" fontId="37" fillId="18" borderId="1" xfId="0" applyFont="1" applyFill="1" applyBorder="1" applyAlignment="1" applyProtection="1">
      <alignment horizontal="center" vertical="center"/>
      <protection locked="0"/>
    </xf>
    <xf numFmtId="0" fontId="38" fillId="3" borderId="0" xfId="0" applyFont="1" applyFill="1"/>
    <xf numFmtId="0" fontId="38" fillId="3" borderId="0" xfId="0" applyFont="1" applyFill="1" applyAlignment="1"/>
    <xf numFmtId="0" fontId="39" fillId="3" borderId="0" xfId="0" applyFont="1" applyFill="1" applyAlignment="1"/>
    <xf numFmtId="0" fontId="40" fillId="3" borderId="0" xfId="0" applyFont="1" applyFill="1"/>
    <xf numFmtId="0" fontId="41" fillId="3" borderId="0" xfId="1" applyFont="1" applyFill="1"/>
    <xf numFmtId="0" fontId="42" fillId="3" borderId="0" xfId="0" applyFont="1" applyFill="1" applyAlignment="1"/>
    <xf numFmtId="0" fontId="40" fillId="0" borderId="0" xfId="0" applyFont="1" applyBorder="1" applyAlignment="1">
      <alignment horizontal="left" vertical="center" indent="1"/>
    </xf>
    <xf numFmtId="0" fontId="2" fillId="0" borderId="0" xfId="0" applyFont="1" applyBorder="1" applyAlignment="1">
      <alignment horizontal="left" vertical="center"/>
    </xf>
    <xf numFmtId="0" fontId="43" fillId="3" borderId="0" xfId="0" applyFont="1" applyFill="1"/>
    <xf numFmtId="0" fontId="43" fillId="3" borderId="0" xfId="0" applyFont="1" applyFill="1" applyAlignment="1"/>
    <xf numFmtId="0" fontId="4" fillId="3" borderId="0"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3" fillId="6" borderId="0" xfId="0" applyFont="1" applyFill="1" applyAlignment="1">
      <alignment horizontal="center" vertical="center"/>
    </xf>
    <xf numFmtId="0" fontId="0" fillId="3" borderId="74" xfId="0" applyFill="1" applyBorder="1"/>
    <xf numFmtId="0" fontId="0" fillId="3" borderId="76" xfId="0" applyFill="1" applyBorder="1"/>
    <xf numFmtId="0" fontId="4" fillId="3" borderId="3" xfId="0" applyFont="1" applyFill="1" applyBorder="1" applyAlignment="1">
      <alignment vertical="center" wrapText="1"/>
    </xf>
    <xf numFmtId="0" fontId="0" fillId="3" borderId="43" xfId="0" applyFill="1" applyBorder="1"/>
    <xf numFmtId="0" fontId="0" fillId="3" borderId="61" xfId="0" applyFill="1" applyBorder="1"/>
    <xf numFmtId="166" fontId="4" fillId="3" borderId="77" xfId="3" applyNumberFormat="1" applyFont="1" applyFill="1" applyBorder="1" applyAlignment="1">
      <alignment horizontal="center" vertical="center"/>
    </xf>
    <xf numFmtId="0" fontId="17" fillId="18" borderId="1" xfId="0" applyFont="1" applyFill="1" applyBorder="1" applyAlignment="1" applyProtection="1">
      <alignment vertical="center" wrapText="1"/>
      <protection locked="0"/>
    </xf>
    <xf numFmtId="166" fontId="17" fillId="18" borderId="22" xfId="0" applyNumberFormat="1" applyFont="1" applyFill="1" applyBorder="1" applyProtection="1">
      <protection locked="0"/>
    </xf>
    <xf numFmtId="0" fontId="25" fillId="14" borderId="78" xfId="0" applyFont="1" applyFill="1" applyBorder="1" applyAlignment="1">
      <alignment horizontal="left" vertical="center"/>
    </xf>
    <xf numFmtId="0" fontId="25" fillId="8" borderId="78" xfId="0" applyFont="1" applyFill="1" applyBorder="1" applyAlignment="1">
      <alignment horizontal="left" vertical="center"/>
    </xf>
    <xf numFmtId="0" fontId="25" fillId="5" borderId="78" xfId="0" applyFont="1" applyFill="1" applyBorder="1" applyAlignment="1">
      <alignment horizontal="left" vertical="center"/>
    </xf>
    <xf numFmtId="0" fontId="25" fillId="21" borderId="78" xfId="0" applyFont="1" applyFill="1" applyBorder="1" applyAlignment="1">
      <alignment horizontal="left" vertical="center"/>
    </xf>
    <xf numFmtId="0" fontId="25" fillId="22" borderId="78" xfId="0" applyFont="1" applyFill="1" applyBorder="1" applyAlignment="1">
      <alignment horizontal="left" vertical="center"/>
    </xf>
    <xf numFmtId="0" fontId="23" fillId="22" borderId="1" xfId="0" applyFont="1" applyFill="1" applyBorder="1" applyAlignment="1">
      <alignment horizontal="center" vertical="center"/>
    </xf>
    <xf numFmtId="0" fontId="19" fillId="22" borderId="1" xfId="0" applyFont="1" applyFill="1" applyBorder="1" applyAlignment="1">
      <alignment horizontal="center" vertical="center"/>
    </xf>
    <xf numFmtId="0" fontId="19" fillId="22" borderId="1" xfId="0" applyFont="1" applyFill="1" applyBorder="1"/>
    <xf numFmtId="0" fontId="19" fillId="22" borderId="1" xfId="0" applyFont="1" applyFill="1" applyBorder="1" applyAlignment="1">
      <alignment horizontal="right"/>
    </xf>
    <xf numFmtId="2" fontId="19" fillId="22" borderId="1" xfId="0" applyNumberFormat="1" applyFont="1" applyFill="1" applyBorder="1" applyAlignment="1">
      <alignment horizontal="right"/>
    </xf>
    <xf numFmtId="165" fontId="19" fillId="22" borderId="1" xfId="0" applyNumberFormat="1" applyFont="1" applyFill="1" applyBorder="1" applyAlignment="1">
      <alignment horizontal="right"/>
    </xf>
    <xf numFmtId="2" fontId="19" fillId="22" borderId="1" xfId="0" applyNumberFormat="1" applyFont="1" applyFill="1" applyBorder="1"/>
    <xf numFmtId="0" fontId="19" fillId="22" borderId="27" xfId="0" applyFont="1" applyFill="1" applyBorder="1"/>
    <xf numFmtId="2" fontId="19" fillId="22" borderId="27" xfId="0" applyNumberFormat="1" applyFont="1" applyFill="1" applyBorder="1"/>
    <xf numFmtId="2" fontId="19" fillId="22" borderId="23" xfId="0" applyNumberFormat="1" applyFont="1" applyFill="1" applyBorder="1"/>
    <xf numFmtId="0" fontId="3" fillId="22" borderId="0" xfId="0" applyFont="1" applyFill="1" applyAlignment="1">
      <alignment vertical="center"/>
    </xf>
    <xf numFmtId="0" fontId="2" fillId="22" borderId="0" xfId="0" applyFont="1" applyFill="1" applyAlignment="1">
      <alignment vertical="center"/>
    </xf>
    <xf numFmtId="0" fontId="9" fillId="22" borderId="0" xfId="0" applyFont="1" applyFill="1" applyAlignment="1">
      <alignment horizontal="left" vertical="center"/>
    </xf>
    <xf numFmtId="0" fontId="11" fillId="22" borderId="0" xfId="0" applyFont="1" applyFill="1" applyAlignment="1">
      <alignment horizontal="left" vertical="center"/>
    </xf>
    <xf numFmtId="0" fontId="4" fillId="22" borderId="0" xfId="0" applyFont="1" applyFill="1" applyAlignment="1">
      <alignment horizontal="center" vertical="center"/>
    </xf>
    <xf numFmtId="0" fontId="22" fillId="3" borderId="0" xfId="0" applyFont="1" applyFill="1" applyAlignment="1">
      <alignment horizontal="center"/>
    </xf>
    <xf numFmtId="0" fontId="0" fillId="3" borderId="79" xfId="0" applyFill="1" applyBorder="1"/>
    <xf numFmtId="0" fontId="4" fillId="3" borderId="80" xfId="0" applyFont="1" applyFill="1" applyBorder="1" applyAlignment="1">
      <alignment horizontal="center" vertical="center" wrapText="1"/>
    </xf>
    <xf numFmtId="0" fontId="0" fillId="3" borderId="81" xfId="0" applyFill="1" applyBorder="1"/>
    <xf numFmtId="0" fontId="44" fillId="3" borderId="81" xfId="0" applyFont="1" applyFill="1" applyBorder="1" applyAlignment="1">
      <alignment vertical="center" wrapText="1"/>
    </xf>
    <xf numFmtId="0" fontId="22" fillId="3" borderId="81" xfId="0" applyFont="1" applyFill="1" applyBorder="1"/>
    <xf numFmtId="0" fontId="0" fillId="3" borderId="82" xfId="0" applyFill="1" applyBorder="1"/>
    <xf numFmtId="0" fontId="0" fillId="3" borderId="84" xfId="0" applyFill="1" applyBorder="1"/>
    <xf numFmtId="0" fontId="0" fillId="3" borderId="85" xfId="0" applyFill="1" applyBorder="1"/>
    <xf numFmtId="0" fontId="0" fillId="3" borderId="76" xfId="0" applyFont="1" applyFill="1" applyBorder="1"/>
    <xf numFmtId="0" fontId="35" fillId="3" borderId="76" xfId="0" applyFont="1" applyFill="1" applyBorder="1" applyAlignment="1">
      <alignment vertical="top"/>
    </xf>
    <xf numFmtId="0" fontId="34" fillId="3" borderId="76" xfId="0" applyFont="1" applyFill="1" applyBorder="1" applyAlignment="1">
      <alignment vertical="top"/>
    </xf>
    <xf numFmtId="0" fontId="3" fillId="3" borderId="0" xfId="0" applyFont="1" applyFill="1" applyAlignment="1">
      <alignment horizontal="center" vertical="center" wrapText="1"/>
    </xf>
    <xf numFmtId="0" fontId="3" fillId="3" borderId="0" xfId="0" applyFont="1" applyFill="1" applyAlignment="1">
      <alignment vertical="center"/>
    </xf>
    <xf numFmtId="0" fontId="3" fillId="3" borderId="0" xfId="0" applyFont="1" applyFill="1" applyAlignment="1">
      <alignment vertical="top"/>
    </xf>
    <xf numFmtId="0" fontId="47" fillId="3" borderId="0" xfId="1" applyFont="1" applyFill="1"/>
    <xf numFmtId="0" fontId="33" fillId="7" borderId="25" xfId="0" applyFont="1" applyFill="1" applyBorder="1" applyAlignment="1">
      <alignment vertical="top"/>
    </xf>
    <xf numFmtId="0" fontId="3" fillId="3" borderId="0" xfId="0" applyFont="1" applyFill="1" applyAlignment="1" applyProtection="1">
      <alignment horizontal="center" vertical="center" wrapText="1"/>
    </xf>
    <xf numFmtId="0" fontId="50" fillId="3" borderId="0" xfId="0" applyFont="1" applyFill="1" applyAlignment="1">
      <alignment horizontal="left" vertical="center"/>
    </xf>
    <xf numFmtId="0" fontId="7" fillId="3" borderId="0" xfId="0" applyNumberFormat="1" applyFont="1" applyFill="1" applyBorder="1" applyAlignment="1">
      <alignment horizontal="center" vertical="center"/>
    </xf>
    <xf numFmtId="165" fontId="2" fillId="3" borderId="3" xfId="0" applyNumberFormat="1" applyFont="1" applyFill="1" applyBorder="1" applyAlignment="1">
      <alignment horizontal="center" vertical="center"/>
    </xf>
    <xf numFmtId="165" fontId="0" fillId="3" borderId="0" xfId="0" applyNumberFormat="1" applyFill="1" applyBorder="1" applyAlignment="1">
      <alignment horizontal="center"/>
    </xf>
    <xf numFmtId="165" fontId="4" fillId="3" borderId="3" xfId="0" applyNumberFormat="1" applyFont="1" applyFill="1" applyBorder="1" applyAlignment="1">
      <alignment horizontal="center" vertical="center"/>
    </xf>
    <xf numFmtId="0" fontId="44" fillId="3" borderId="0" xfId="1" applyFont="1" applyFill="1" applyAlignment="1">
      <alignment horizontal="left" vertical="top" wrapText="1"/>
    </xf>
    <xf numFmtId="0" fontId="3" fillId="3" borderId="0" xfId="0" applyFont="1" applyFill="1" applyAlignment="1">
      <alignment horizontal="left" vertical="center" wrapText="1"/>
    </xf>
    <xf numFmtId="0" fontId="20" fillId="3" borderId="14"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3" fillId="5" borderId="0" xfId="0" applyFont="1" applyFill="1" applyAlignment="1">
      <alignment horizontal="center" vertical="center" wrapText="1"/>
    </xf>
    <xf numFmtId="0" fontId="4" fillId="3" borderId="0" xfId="0" applyFont="1" applyFill="1" applyBorder="1" applyAlignment="1">
      <alignment horizontal="center" vertical="center" wrapText="1"/>
    </xf>
    <xf numFmtId="0" fontId="15" fillId="7" borderId="0" xfId="0" applyFont="1" applyFill="1" applyAlignment="1">
      <alignment horizontal="center" vertical="center"/>
    </xf>
    <xf numFmtId="0" fontId="2" fillId="3" borderId="10"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3" xfId="0" applyFont="1" applyFill="1" applyBorder="1" applyAlignment="1">
      <alignment horizontal="left" vertical="center" wrapText="1"/>
    </xf>
    <xf numFmtId="0" fontId="3" fillId="8" borderId="0" xfId="0" applyFont="1" applyFill="1" applyAlignment="1">
      <alignment horizontal="center" vertical="center" wrapText="1"/>
    </xf>
    <xf numFmtId="0" fontId="3" fillId="6" borderId="0" xfId="0" applyFont="1" applyFill="1" applyAlignment="1">
      <alignment horizontal="center" vertical="center" wrapText="1"/>
    </xf>
    <xf numFmtId="0" fontId="3" fillId="22" borderId="0" xfId="0" applyFont="1" applyFill="1" applyAlignment="1">
      <alignment horizontal="center" vertical="center" wrapText="1"/>
    </xf>
    <xf numFmtId="49" fontId="7" fillId="3" borderId="5" xfId="0" applyNumberFormat="1" applyFont="1" applyFill="1" applyBorder="1" applyAlignment="1" applyProtection="1">
      <alignment horizontal="center" vertical="center" wrapText="1"/>
      <protection locked="0"/>
    </xf>
    <xf numFmtId="49" fontId="7" fillId="3" borderId="6" xfId="0" applyNumberFormat="1" applyFont="1" applyFill="1" applyBorder="1" applyAlignment="1" applyProtection="1">
      <alignment horizontal="center" vertical="center" wrapText="1"/>
      <protection locked="0"/>
    </xf>
    <xf numFmtId="49" fontId="7" fillId="3" borderId="7" xfId="0" applyNumberFormat="1" applyFont="1" applyFill="1" applyBorder="1" applyAlignment="1" applyProtection="1">
      <alignment horizontal="center" vertical="center" wrapText="1"/>
      <protection locked="0"/>
    </xf>
    <xf numFmtId="0" fontId="7" fillId="3" borderId="5" xfId="0" applyNumberFormat="1" applyFont="1" applyFill="1" applyBorder="1" applyAlignment="1" applyProtection="1">
      <alignment horizontal="center" vertical="center" wrapText="1"/>
      <protection locked="0"/>
    </xf>
    <xf numFmtId="0" fontId="7" fillId="3" borderId="6" xfId="0" applyNumberFormat="1" applyFont="1" applyFill="1" applyBorder="1" applyAlignment="1" applyProtection="1">
      <alignment horizontal="center" vertical="center" wrapText="1"/>
      <protection locked="0"/>
    </xf>
    <xf numFmtId="0" fontId="7" fillId="3" borderId="7" xfId="0" applyNumberFormat="1" applyFont="1" applyFill="1" applyBorder="1" applyAlignment="1" applyProtection="1">
      <alignment horizontal="center" vertical="center" wrapText="1"/>
      <protection locked="0"/>
    </xf>
    <xf numFmtId="0" fontId="4" fillId="3" borderId="29" xfId="0" applyNumberFormat="1" applyFont="1" applyFill="1" applyBorder="1" applyAlignment="1">
      <alignment horizontal="center" vertical="center"/>
    </xf>
    <xf numFmtId="0" fontId="7" fillId="3" borderId="5" xfId="0" applyNumberFormat="1" applyFont="1" applyFill="1" applyBorder="1" applyAlignment="1" applyProtection="1">
      <alignment horizontal="center" vertical="center"/>
      <protection locked="0"/>
    </xf>
    <xf numFmtId="0" fontId="7" fillId="3" borderId="6" xfId="0" applyNumberFormat="1" applyFont="1" applyFill="1" applyBorder="1" applyAlignment="1" applyProtection="1">
      <alignment horizontal="center" vertical="center"/>
      <protection locked="0"/>
    </xf>
    <xf numFmtId="0" fontId="7" fillId="3" borderId="7" xfId="0" applyNumberFormat="1" applyFont="1" applyFill="1" applyBorder="1" applyAlignment="1" applyProtection="1">
      <alignment horizontal="center" vertical="center"/>
      <protection locked="0"/>
    </xf>
    <xf numFmtId="14" fontId="7" fillId="3" borderId="5" xfId="0" applyNumberFormat="1" applyFont="1" applyFill="1" applyBorder="1" applyAlignment="1" applyProtection="1">
      <alignment horizontal="center" vertical="center" wrapText="1"/>
      <protection locked="0"/>
    </xf>
    <xf numFmtId="14" fontId="7" fillId="3" borderId="6" xfId="0" applyNumberFormat="1" applyFont="1" applyFill="1" applyBorder="1" applyAlignment="1" applyProtection="1">
      <alignment horizontal="center" vertical="center" wrapText="1"/>
      <protection locked="0"/>
    </xf>
    <xf numFmtId="14" fontId="7" fillId="3" borderId="7" xfId="0" applyNumberFormat="1" applyFont="1" applyFill="1" applyBorder="1" applyAlignment="1" applyProtection="1">
      <alignment horizontal="center" vertical="center" wrapText="1"/>
      <protection locked="0"/>
    </xf>
    <xf numFmtId="0" fontId="46" fillId="3" borderId="78" xfId="0" applyFont="1" applyFill="1" applyBorder="1" applyAlignment="1">
      <alignment horizontal="center" vertical="center" wrapText="1"/>
    </xf>
    <xf numFmtId="166" fontId="4" fillId="3" borderId="83" xfId="3"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14" fontId="7" fillId="3" borderId="5" xfId="0" applyNumberFormat="1" applyFont="1" applyFill="1" applyBorder="1" applyAlignment="1">
      <alignment horizontal="center" vertical="center"/>
    </xf>
    <xf numFmtId="14" fontId="7" fillId="3" borderId="6" xfId="0" applyNumberFormat="1" applyFont="1" applyFill="1" applyBorder="1" applyAlignment="1">
      <alignment horizontal="center" vertical="center"/>
    </xf>
    <xf numFmtId="0" fontId="20" fillId="10" borderId="19" xfId="0" applyFont="1" applyFill="1" applyBorder="1" applyAlignment="1">
      <alignment horizontal="center" vertical="center" wrapText="1"/>
    </xf>
    <xf numFmtId="0" fontId="20" fillId="10" borderId="24"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24" fillId="3" borderId="1" xfId="0" applyFont="1" applyFill="1" applyBorder="1" applyAlignment="1">
      <alignment horizontal="center" vertical="center"/>
    </xf>
    <xf numFmtId="0" fontId="25" fillId="6" borderId="1" xfId="0" applyFont="1" applyFill="1" applyBorder="1" applyAlignment="1">
      <alignment horizontal="center" vertical="center"/>
    </xf>
    <xf numFmtId="0" fontId="25" fillId="22" borderId="1" xfId="0" applyFont="1" applyFill="1" applyBorder="1" applyAlignment="1">
      <alignment horizontal="center" vertical="center"/>
    </xf>
    <xf numFmtId="0" fontId="25" fillId="8" borderId="1" xfId="0" applyFont="1" applyFill="1" applyBorder="1" applyAlignment="1">
      <alignment horizontal="center" vertical="center"/>
    </xf>
    <xf numFmtId="0" fontId="25" fillId="5" borderId="1" xfId="0" applyFont="1" applyFill="1" applyBorder="1" applyAlignment="1">
      <alignment horizontal="center" vertical="center"/>
    </xf>
    <xf numFmtId="0" fontId="23" fillId="16" borderId="2" xfId="0" applyFont="1" applyFill="1" applyBorder="1" applyAlignment="1">
      <alignment horizontal="center" vertical="center"/>
    </xf>
    <xf numFmtId="0" fontId="25" fillId="15" borderId="1" xfId="0" applyFont="1" applyFill="1" applyBorder="1" applyAlignment="1">
      <alignment horizontal="center" vertical="center"/>
    </xf>
    <xf numFmtId="0" fontId="25" fillId="19" borderId="1" xfId="0" applyFont="1" applyFill="1" applyBorder="1" applyAlignment="1">
      <alignment horizontal="center" vertical="center"/>
    </xf>
    <xf numFmtId="0" fontId="25" fillId="20" borderId="23" xfId="0" applyFont="1" applyFill="1" applyBorder="1" applyAlignment="1">
      <alignment horizontal="center" vertical="center"/>
    </xf>
    <xf numFmtId="0" fontId="25" fillId="9" borderId="77" xfId="0" applyFont="1" applyFill="1" applyBorder="1" applyAlignment="1">
      <alignment horizontal="center" vertical="center"/>
    </xf>
    <xf numFmtId="0" fontId="0" fillId="10" borderId="19" xfId="0" applyFont="1" applyFill="1" applyBorder="1" applyAlignment="1">
      <alignment horizontal="center" vertical="center" wrapText="1"/>
    </xf>
    <xf numFmtId="0" fontId="0" fillId="10" borderId="22" xfId="0" applyFont="1" applyFill="1" applyBorder="1" applyAlignment="1">
      <alignment horizontal="center" vertical="center" wrapText="1"/>
    </xf>
    <xf numFmtId="0" fontId="22" fillId="10" borderId="41" xfId="0" applyFont="1" applyFill="1" applyBorder="1" applyAlignment="1">
      <alignment horizontal="center" vertical="center" wrapText="1"/>
    </xf>
    <xf numFmtId="0" fontId="22" fillId="10" borderId="22"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10" borderId="27" xfId="0" applyFont="1" applyFill="1" applyBorder="1" applyAlignment="1">
      <alignment horizontal="center" vertical="center" wrapText="1"/>
    </xf>
    <xf numFmtId="0" fontId="0" fillId="10" borderId="24" xfId="0" applyFont="1" applyFill="1" applyBorder="1" applyAlignment="1">
      <alignment horizontal="center" vertical="center" wrapText="1"/>
    </xf>
    <xf numFmtId="0" fontId="0" fillId="13" borderId="1" xfId="0" applyFont="1" applyFill="1" applyBorder="1" applyAlignment="1">
      <alignment horizontal="right" vertical="center"/>
    </xf>
    <xf numFmtId="0" fontId="2" fillId="10" borderId="1" xfId="0" applyFont="1" applyFill="1" applyBorder="1" applyAlignment="1">
      <alignment horizontal="center" vertical="center" wrapText="1"/>
    </xf>
    <xf numFmtId="164" fontId="1" fillId="10" borderId="19" xfId="2" applyFont="1" applyFill="1" applyBorder="1" applyAlignment="1">
      <alignment horizontal="center" vertical="center" wrapText="1"/>
    </xf>
    <xf numFmtId="164" fontId="1" fillId="10" borderId="24" xfId="2" applyFont="1" applyFill="1" applyBorder="1" applyAlignment="1">
      <alignment horizontal="center" vertical="center" wrapText="1"/>
    </xf>
    <xf numFmtId="164" fontId="1" fillId="10" borderId="22" xfId="2" applyFont="1" applyFill="1" applyBorder="1" applyAlignment="1">
      <alignment horizontal="center" vertical="center" wrapText="1"/>
    </xf>
  </cellXfs>
  <cellStyles count="4">
    <cellStyle name="Currency" xfId="2" builtinId="4"/>
    <cellStyle name="Normal" xfId="0" builtinId="0"/>
    <cellStyle name="Normal 2" xfId="1"/>
    <cellStyle name="Percent" xfId="3" builtinId="5"/>
  </cellStyles>
  <dxfs count="252">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strike val="0"/>
        <condense val="0"/>
        <extend val="0"/>
        <outline val="0"/>
        <shadow val="0"/>
        <u val="none"/>
        <vertAlign val="baseline"/>
        <sz val="11"/>
        <color auto="1"/>
        <name val="Calibri"/>
        <scheme val="minor"/>
      </font>
      <fill>
        <patternFill patternType="solid">
          <fgColor indexed="64"/>
          <bgColor theme="2"/>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FF0000"/>
      </font>
    </dxf>
    <dxf>
      <font>
        <color rgb="FFFF0000"/>
      </font>
    </dxf>
    <dxf>
      <font>
        <color rgb="FFFF0000"/>
      </font>
    </dxf>
    <dxf>
      <font>
        <color rgb="FFFF0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ill>
        <patternFill>
          <bgColor rgb="FF00B050"/>
        </patternFill>
      </fill>
    </dxf>
    <dxf>
      <fill>
        <patternFill>
          <bgColor theme="9" tint="0.39994506668294322"/>
        </patternFill>
      </fill>
    </dxf>
    <dxf>
      <fill>
        <patternFill>
          <bgColor rgb="FFFFFF99"/>
        </patternFill>
      </fill>
    </dxf>
    <dxf>
      <fill>
        <patternFill>
          <bgColor rgb="FFFF0000"/>
        </patternFill>
      </fill>
    </dxf>
    <dxf>
      <font>
        <color rgb="FF00B050"/>
      </font>
    </dxf>
    <dxf>
      <font>
        <color rgb="FF92D050"/>
      </font>
    </dxf>
    <dxf>
      <font>
        <color rgb="FFFFC000"/>
      </font>
    </dxf>
    <dxf>
      <font>
        <color rgb="FFFF0000"/>
      </font>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0" tint="-0.14996795556505021"/>
        </patternFill>
      </fill>
    </dxf>
    <dxf>
      <fill>
        <patternFill>
          <bgColor rgb="FFFF660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2"/>
        </patternFill>
      </fill>
    </dxf>
    <dxf>
      <fill>
        <patternFill>
          <bgColor theme="2"/>
        </patternFill>
      </fill>
    </dxf>
    <dxf>
      <fill>
        <patternFill>
          <bgColor theme="2"/>
        </patternFill>
      </fill>
    </dxf>
    <dxf>
      <fill>
        <patternFill>
          <bgColor theme="0" tint="-0.14996795556505021"/>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FF6600"/>
      <color rgb="FFFFCC00"/>
      <color rgb="FF1466C5"/>
      <color rgb="FF00CC99"/>
      <color rgb="FF7F7F7F"/>
      <color rgb="FFFFFFCC"/>
      <color rgb="FFFFFF99"/>
      <color rgb="FFFFFF66"/>
      <color rgb="FFEA432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0501019230686444"/>
          <c:y val="0.19959972896157063"/>
          <c:w val="0.38780022670717451"/>
          <c:h val="0.61137382693188991"/>
        </c:manualLayout>
      </c:layout>
      <c:radarChart>
        <c:radarStyle val="filled"/>
        <c:varyColors val="0"/>
        <c:ser>
          <c:idx val="0"/>
          <c:order val="0"/>
          <c:spPr>
            <a:solidFill>
              <a:schemeClr val="accent1">
                <a:alpha val="10196"/>
              </a:schemeClr>
            </a:solidFill>
            <a:ln w="50800">
              <a:solidFill>
                <a:schemeClr val="accent1">
                  <a:alpha val="30000"/>
                </a:schemeClr>
              </a:solidFill>
            </a:ln>
            <a:effectLst/>
          </c:spPr>
          <c:dLbls>
            <c:dLbl>
              <c:idx val="0"/>
              <c:layout>
                <c:manualLayout>
                  <c:x val="-8.6323639332131497E-2"/>
                  <c:y val="2.2681787381996662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0142182510830567E-2"/>
                  <c:y val="8.1654434575187979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14159524222423978"/>
                  <c:y val="-4.4519693939558416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10071091255415336"/>
                  <c:y val="9.072714952798664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('IOP Final Scores'!$B$15,'IOP Final Scores'!$B$17,'IOP Final Scores'!$B$19,'IOP Final Scores'!$B$21)</c:f>
              <c:strCache>
                <c:ptCount val="4"/>
                <c:pt idx="0">
                  <c:v>IOP GOVERNANCE</c:v>
                </c:pt>
                <c:pt idx="1">
                  <c:v>SOFTWARE ARCHITECTURE</c:v>
                </c:pt>
                <c:pt idx="2">
                  <c:v>HUMAN-TO-MACHINE INTERFACE</c:v>
                </c:pt>
                <c:pt idx="3">
                  <c:v>MACHINE-TO-MACHINE INTERFACE</c:v>
                </c:pt>
              </c:strCache>
              <c:extLst>
                <c:ext xmlns:c15="http://schemas.microsoft.com/office/drawing/2012/chart" uri="{02D57815-91ED-43cb-92C2-25804820EDAC}">
                  <c15:fullRef>
                    <c15:sqref>'IOP Final Scores'!$B$15:$B$21</c15:sqref>
                  </c15:fullRef>
                </c:ext>
              </c:extLst>
            </c:strRef>
          </c:cat>
          <c:val>
            <c:numRef>
              <c:f>('IOP Final Scores'!$H$15,'IOP Final Scores'!$H$17,'IOP Final Scores'!$H$19,'IOP Final Scores'!$H$21)</c:f>
              <c:numCache>
                <c:formatCode>0.0%</c:formatCode>
                <c:ptCount val="4"/>
                <c:pt idx="0">
                  <c:v>0</c:v>
                </c:pt>
                <c:pt idx="1">
                  <c:v>0</c:v>
                </c:pt>
                <c:pt idx="2">
                  <c:v>0</c:v>
                </c:pt>
                <c:pt idx="3">
                  <c:v>0</c:v>
                </c:pt>
              </c:numCache>
              <c:extLst>
                <c:ext xmlns:c15="http://schemas.microsoft.com/office/drawing/2012/chart" uri="{02D57815-91ED-43cb-92C2-25804820EDAC}">
                  <c15:fullRef>
                    <c15:sqref>'IOP Final Scores'!$H$15:$H$21</c15:sqref>
                  </c15:fullRef>
                </c:ext>
              </c:extLst>
            </c:numRef>
          </c:val>
        </c:ser>
        <c:dLbls>
          <c:showLegendKey val="0"/>
          <c:showVal val="0"/>
          <c:showCatName val="0"/>
          <c:showSerName val="0"/>
          <c:showPercent val="0"/>
          <c:showBubbleSize val="0"/>
        </c:dLbls>
        <c:axId val="76199424"/>
        <c:axId val="76200960"/>
      </c:radarChart>
      <c:catAx>
        <c:axId val="76199424"/>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crossAx val="76200960"/>
        <c:crosses val="autoZero"/>
        <c:auto val="1"/>
        <c:lblAlgn val="ctr"/>
        <c:lblOffset val="100"/>
        <c:noMultiLvlLbl val="0"/>
      </c:catAx>
      <c:valAx>
        <c:axId val="76200960"/>
        <c:scaling>
          <c:orientation val="minMax"/>
          <c:max val="1"/>
        </c:scaling>
        <c:delete val="1"/>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crossAx val="76199424"/>
        <c:crosses val="autoZero"/>
        <c:crossBetween val="between"/>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mailto:Raul-Mario.ABRIL-JIMENEZ@ec.europa.eu?subject=TES%20IOP%20Self-Assessment%20tool%20-%20more%20information" TargetMode="External"/><Relationship Id="rId2" Type="http://schemas.openxmlformats.org/officeDocument/2006/relationships/hyperlink" Target="#'IOP Quick Assessment Tool'!A1"/><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hyperlink" Target="#'IOP Quick Assessment Tool'!A230"/><Relationship Id="rId2" Type="http://schemas.openxmlformats.org/officeDocument/2006/relationships/hyperlink" Target="#'IOP Quick Assessment Tool'!A80"/><Relationship Id="rId1" Type="http://schemas.openxmlformats.org/officeDocument/2006/relationships/hyperlink" Target="#'IOP Quick Assessment Tool'!A24"/><Relationship Id="rId5" Type="http://schemas.openxmlformats.org/officeDocument/2006/relationships/hyperlink" Target="#'IOP Final Scores'!A1"/><Relationship Id="rId4" Type="http://schemas.openxmlformats.org/officeDocument/2006/relationships/hyperlink" Target="#'IOP Quick Assessment Tool'!A298"/></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85725</xdr:rowOff>
    </xdr:from>
    <xdr:to>
      <xdr:col>4</xdr:col>
      <xdr:colOff>24043</xdr:colOff>
      <xdr:row>7</xdr:row>
      <xdr:rowOff>180975</xdr:rowOff>
    </xdr:to>
    <xdr:pic>
      <xdr:nvPicPr>
        <xdr:cNvPr id="2" name="Picture 1"/>
        <xdr:cNvPicPr>
          <a:picLocks noChangeAspect="1"/>
        </xdr:cNvPicPr>
      </xdr:nvPicPr>
      <xdr:blipFill>
        <a:blip xmlns:r="http://schemas.openxmlformats.org/officeDocument/2006/relationships" r:embed="rId1"/>
        <a:stretch>
          <a:fillRect/>
        </a:stretch>
      </xdr:blipFill>
      <xdr:spPr>
        <a:xfrm>
          <a:off x="676275" y="85725"/>
          <a:ext cx="1786168" cy="1323975"/>
        </a:xfrm>
        <a:prstGeom prst="rect">
          <a:avLst/>
        </a:prstGeom>
      </xdr:spPr>
    </xdr:pic>
    <xdr:clientData/>
  </xdr:twoCellAnchor>
  <xdr:oneCellAnchor>
    <xdr:from>
      <xdr:col>1</xdr:col>
      <xdr:colOff>19050</xdr:colOff>
      <xdr:row>14</xdr:row>
      <xdr:rowOff>142875</xdr:rowOff>
    </xdr:from>
    <xdr:ext cx="2182851" cy="473025"/>
    <xdr:sp macro="" textlink="">
      <xdr:nvSpPr>
        <xdr:cNvPr id="3" name="TextBox 3">
          <a:hlinkClick xmlns:r="http://schemas.openxmlformats.org/officeDocument/2006/relationships" r:id="rId2"/>
        </xdr:cNvPr>
        <xdr:cNvSpPr txBox="1"/>
      </xdr:nvSpPr>
      <xdr:spPr>
        <a:xfrm>
          <a:off x="628650" y="3371850"/>
          <a:ext cx="2182851" cy="473025"/>
        </a:xfrm>
        <a:prstGeom prst="rect">
          <a:avLst/>
        </a:prstGeom>
        <a:solidFill>
          <a:srgbClr val="005278"/>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100" b="1">
              <a:solidFill>
                <a:schemeClr val="bg1"/>
              </a:solidFill>
              <a:latin typeface="Verdana"/>
              <a:cs typeface="Verdana"/>
            </a:rPr>
            <a:t>Start</a:t>
          </a:r>
          <a:r>
            <a:rPr lang="en-US" sz="1100" b="1" baseline="0">
              <a:solidFill>
                <a:schemeClr val="bg1"/>
              </a:solidFill>
              <a:latin typeface="Verdana"/>
              <a:cs typeface="Verdana"/>
            </a:rPr>
            <a:t> </a:t>
          </a:r>
          <a:r>
            <a:rPr lang="en-US" sz="1200" b="1" baseline="0">
              <a:solidFill>
                <a:schemeClr val="bg1"/>
              </a:solidFill>
              <a:latin typeface="Verdana"/>
              <a:cs typeface="Verdana"/>
            </a:rPr>
            <a:t> </a:t>
          </a:r>
          <a:r>
            <a:rPr lang="en-US" sz="1200" b="1" i="1">
              <a:solidFill>
                <a:schemeClr val="bg1"/>
              </a:solidFill>
              <a:latin typeface="Arial Bold"/>
              <a:cs typeface="Arial Bold"/>
            </a:rPr>
            <a:t>&gt;</a:t>
          </a:r>
        </a:p>
      </xdr:txBody>
    </xdr:sp>
    <xdr:clientData/>
  </xdr:oneCellAnchor>
  <xdr:oneCellAnchor>
    <xdr:from>
      <xdr:col>6</xdr:col>
      <xdr:colOff>390526</xdr:colOff>
      <xdr:row>18</xdr:row>
      <xdr:rowOff>57151</xdr:rowOff>
    </xdr:from>
    <xdr:ext cx="1142999" cy="257174"/>
    <xdr:sp macro="" textlink="">
      <xdr:nvSpPr>
        <xdr:cNvPr id="4" name="TextBox 8">
          <a:hlinkClick xmlns:r="http://schemas.openxmlformats.org/officeDocument/2006/relationships" r:id="rId3"/>
        </xdr:cNvPr>
        <xdr:cNvSpPr txBox="1"/>
      </xdr:nvSpPr>
      <xdr:spPr>
        <a:xfrm>
          <a:off x="4048126" y="4124326"/>
          <a:ext cx="1142999" cy="257174"/>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n-US" sz="800" b="1" i="1">
              <a:solidFill>
                <a:schemeClr val="tx1"/>
              </a:solidFill>
              <a:latin typeface="Verdana"/>
              <a:cs typeface="Verdana"/>
            </a:rPr>
            <a:t>Send an</a:t>
          </a:r>
          <a:r>
            <a:rPr lang="en-US" sz="800" b="1" i="1" baseline="0">
              <a:solidFill>
                <a:schemeClr val="tx1"/>
              </a:solidFill>
              <a:latin typeface="Verdana"/>
              <a:cs typeface="Verdana"/>
            </a:rPr>
            <a:t> email</a:t>
          </a:r>
          <a:r>
            <a:rPr lang="en-US" sz="800" b="1" i="1">
              <a:solidFill>
                <a:schemeClr val="tx1"/>
              </a:solidFill>
              <a:latin typeface="Verdana"/>
              <a:cs typeface="Verdana"/>
            </a:rPr>
            <a:t>	&gt;</a:t>
          </a:r>
          <a:endParaRPr lang="en-US" sz="800" b="1" i="1">
            <a:solidFill>
              <a:schemeClr val="tx1"/>
            </a:solidFill>
            <a:latin typeface="Arial Bold"/>
            <a:cs typeface="Arial Bold"/>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42538</xdr:colOff>
      <xdr:row>3</xdr:row>
      <xdr:rowOff>261936</xdr:rowOff>
    </xdr:from>
    <xdr:to>
      <xdr:col>3</xdr:col>
      <xdr:colOff>1633516</xdr:colOff>
      <xdr:row>6</xdr:row>
      <xdr:rowOff>236916</xdr:rowOff>
    </xdr:to>
    <xdr:sp macro="" textlink="">
      <xdr:nvSpPr>
        <xdr:cNvPr id="18" name="Rounded Rectangle 11">
          <a:hlinkClick xmlns:r="http://schemas.openxmlformats.org/officeDocument/2006/relationships" r:id="rId1"/>
        </xdr:cNvPr>
        <xdr:cNvSpPr/>
      </xdr:nvSpPr>
      <xdr:spPr>
        <a:xfrm>
          <a:off x="423538" y="773905"/>
          <a:ext cx="1638603" cy="903667"/>
        </a:xfrm>
        <a:prstGeom prst="rect">
          <a:avLst/>
        </a:prstGeom>
        <a:solidFill>
          <a:schemeClr val="bg1">
            <a:lumMod val="50000"/>
          </a:schemeClr>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t"/>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IOP Governance</a:t>
          </a:r>
        </a:p>
      </xdr:txBody>
    </xdr:sp>
    <xdr:clientData/>
  </xdr:twoCellAnchor>
  <xdr:twoCellAnchor>
    <xdr:from>
      <xdr:col>3</xdr:col>
      <xdr:colOff>103770</xdr:colOff>
      <xdr:row>4</xdr:row>
      <xdr:rowOff>251663</xdr:rowOff>
    </xdr:from>
    <xdr:to>
      <xdr:col>3</xdr:col>
      <xdr:colOff>1090288</xdr:colOff>
      <xdr:row>6</xdr:row>
      <xdr:rowOff>108788</xdr:rowOff>
    </xdr:to>
    <xdr:sp macro="" textlink="">
      <xdr:nvSpPr>
        <xdr:cNvPr id="19" name="Rounded Rectangle 11">
          <a:hlinkClick xmlns:r="http://schemas.openxmlformats.org/officeDocument/2006/relationships" r:id="rId2"/>
        </xdr:cNvPr>
        <xdr:cNvSpPr/>
      </xdr:nvSpPr>
      <xdr:spPr>
        <a:xfrm>
          <a:off x="532395" y="1073194"/>
          <a:ext cx="986518" cy="476250"/>
        </a:xfrm>
        <a:prstGeom prst="rect">
          <a:avLst/>
        </a:prstGeom>
        <a:solidFill>
          <a:srgbClr val="1466C5"/>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b="1" baseline="0">
              <a:solidFill>
                <a:schemeClr val="lt1"/>
              </a:solidFill>
              <a:latin typeface="+mj-lt"/>
              <a:ea typeface="+mn-ea"/>
              <a:cs typeface="+mn-cs"/>
            </a:rPr>
            <a:t>Software</a:t>
          </a:r>
          <a:r>
            <a:rPr lang="en-GB" sz="1200">
              <a:solidFill>
                <a:sysClr val="window" lastClr="FFFFFF"/>
              </a:solidFill>
              <a:latin typeface="+mj-lt"/>
            </a:rPr>
            <a:t> </a:t>
          </a:r>
          <a:r>
            <a:rPr lang="en-GB" sz="1200" b="1" baseline="0">
              <a:solidFill>
                <a:schemeClr val="lt1"/>
              </a:solidFill>
              <a:latin typeface="+mj-lt"/>
              <a:ea typeface="+mn-ea"/>
              <a:cs typeface="+mn-cs"/>
            </a:rPr>
            <a:t>Architecture</a:t>
          </a:r>
        </a:p>
      </xdr:txBody>
    </xdr:sp>
    <xdr:clientData/>
  </xdr:twoCellAnchor>
  <xdr:twoCellAnchor>
    <xdr:from>
      <xdr:col>3</xdr:col>
      <xdr:colOff>1264438</xdr:colOff>
      <xdr:row>4</xdr:row>
      <xdr:rowOff>241525</xdr:rowOff>
    </xdr:from>
    <xdr:to>
      <xdr:col>3</xdr:col>
      <xdr:colOff>2596438</xdr:colOff>
      <xdr:row>5</xdr:row>
      <xdr:rowOff>176025</xdr:rowOff>
    </xdr:to>
    <xdr:sp macro="" textlink="">
      <xdr:nvSpPr>
        <xdr:cNvPr id="20" name="Rounded Rectangle 2">
          <a:hlinkClick xmlns:r="http://schemas.openxmlformats.org/officeDocument/2006/relationships" r:id="rId3"/>
        </xdr:cNvPr>
        <xdr:cNvSpPr/>
      </xdr:nvSpPr>
      <xdr:spPr>
        <a:xfrm>
          <a:off x="1693063" y="1063056"/>
          <a:ext cx="1332000" cy="244063"/>
        </a:xfrm>
        <a:prstGeom prst="rect">
          <a:avLst/>
        </a:prstGeom>
        <a:solidFill>
          <a:srgbClr val="FF6600"/>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H2M</a:t>
          </a:r>
          <a:r>
            <a:rPr lang="en-GB" sz="1200" baseline="0">
              <a:solidFill>
                <a:schemeClr val="bg1"/>
              </a:solidFill>
              <a:latin typeface="+mj-lt"/>
            </a:rPr>
            <a:t> </a:t>
          </a:r>
          <a:r>
            <a:rPr lang="en-GB" sz="1200">
              <a:solidFill>
                <a:schemeClr val="bg1"/>
              </a:solidFill>
              <a:latin typeface="+mj-lt"/>
            </a:rPr>
            <a:t>Interface</a:t>
          </a:r>
        </a:p>
      </xdr:txBody>
    </xdr:sp>
    <xdr:clientData/>
  </xdr:twoCellAnchor>
  <xdr:twoCellAnchor>
    <xdr:from>
      <xdr:col>3</xdr:col>
      <xdr:colOff>1264437</xdr:colOff>
      <xdr:row>5</xdr:row>
      <xdr:rowOff>243959</xdr:rowOff>
    </xdr:from>
    <xdr:to>
      <xdr:col>3</xdr:col>
      <xdr:colOff>2596437</xdr:colOff>
      <xdr:row>6</xdr:row>
      <xdr:rowOff>178459</xdr:rowOff>
    </xdr:to>
    <xdr:sp macro="" textlink="">
      <xdr:nvSpPr>
        <xdr:cNvPr id="21" name="Rectangle 20">
          <a:hlinkClick xmlns:r="http://schemas.openxmlformats.org/officeDocument/2006/relationships" r:id="rId4"/>
        </xdr:cNvPr>
        <xdr:cNvSpPr/>
      </xdr:nvSpPr>
      <xdr:spPr>
        <a:xfrm>
          <a:off x="1693062" y="1375053"/>
          <a:ext cx="1332000" cy="244062"/>
        </a:xfrm>
        <a:prstGeom prst="rect">
          <a:avLst/>
        </a:prstGeom>
        <a:solidFill>
          <a:srgbClr val="00CC99"/>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lIns="36000" rIns="36000"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ysClr val="window" lastClr="FFFFFF"/>
              </a:solidFill>
              <a:latin typeface="+mj-lt"/>
            </a:rPr>
            <a:t>M2M</a:t>
          </a:r>
          <a:r>
            <a:rPr lang="en-GB" sz="1200" baseline="0">
              <a:solidFill>
                <a:sysClr val="window" lastClr="FFFFFF"/>
              </a:solidFill>
              <a:latin typeface="+mj-lt"/>
            </a:rPr>
            <a:t> </a:t>
          </a:r>
          <a:r>
            <a:rPr lang="en-GB" sz="1200">
              <a:solidFill>
                <a:sysClr val="window" lastClr="FFFFFF"/>
              </a:solidFill>
              <a:latin typeface="+mj-lt"/>
            </a:rPr>
            <a:t>Interface</a:t>
          </a:r>
        </a:p>
      </xdr:txBody>
    </xdr:sp>
    <xdr:clientData/>
  </xdr:twoCellAnchor>
  <xdr:oneCellAnchor>
    <xdr:from>
      <xdr:col>3</xdr:col>
      <xdr:colOff>11906</xdr:colOff>
      <xdr:row>341</xdr:row>
      <xdr:rowOff>98752</xdr:rowOff>
    </xdr:from>
    <xdr:ext cx="2182851" cy="473025"/>
    <xdr:sp macro="" textlink="">
      <xdr:nvSpPr>
        <xdr:cNvPr id="6" name="TextBox 1">
          <a:hlinkClick xmlns:r="http://schemas.openxmlformats.org/officeDocument/2006/relationships" r:id="rId5"/>
        </xdr:cNvPr>
        <xdr:cNvSpPr txBox="1"/>
      </xdr:nvSpPr>
      <xdr:spPr>
        <a:xfrm>
          <a:off x="440531" y="67464315"/>
          <a:ext cx="2182851" cy="473025"/>
        </a:xfrm>
        <a:prstGeom prst="rect">
          <a:avLst/>
        </a:prstGeom>
        <a:solidFill>
          <a:srgbClr val="008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n-US" sz="1400" b="1">
              <a:solidFill>
                <a:schemeClr val="bg1"/>
              </a:solidFill>
              <a:latin typeface="Verdana"/>
              <a:cs typeface="Verdana"/>
            </a:rPr>
            <a:t>View IOP</a:t>
          </a:r>
          <a:r>
            <a:rPr lang="en-US" sz="1400" b="1" baseline="0">
              <a:solidFill>
                <a:schemeClr val="bg1"/>
              </a:solidFill>
              <a:latin typeface="Verdana"/>
              <a:cs typeface="Verdana"/>
            </a:rPr>
            <a:t> Score</a:t>
          </a:r>
          <a:r>
            <a:rPr lang="en-US" sz="1600" b="1">
              <a:solidFill>
                <a:schemeClr val="bg1"/>
              </a:solidFill>
              <a:latin typeface="Verdana"/>
              <a:cs typeface="Verdana"/>
            </a:rPr>
            <a:t>    </a:t>
          </a:r>
          <a:r>
            <a:rPr lang="en-US" sz="1600" b="1" i="1">
              <a:solidFill>
                <a:schemeClr val="bg1"/>
              </a:solidFill>
              <a:latin typeface="Arial Bold"/>
              <a:cs typeface="Arial Bold"/>
            </a:rPr>
            <a:t>&gt;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7</xdr:col>
      <xdr:colOff>1127313</xdr:colOff>
      <xdr:row>18</xdr:row>
      <xdr:rowOff>288831</xdr:rowOff>
    </xdr:from>
    <xdr:to>
      <xdr:col>10</xdr:col>
      <xdr:colOff>582704</xdr:colOff>
      <xdr:row>39</xdr:row>
      <xdr:rowOff>56029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gomri\AppData\Local\Microsoft\Windows\Temporary%20Internet%20Files\Content.Outlook\VHTXOX4R\CDM_WS2c_MDF_BO%20Universe_v0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zamboni\Documents\2)%20Clients\13.%20RBC%20DEXIA\13.1%20BackUp\CDM_WS2c_MDF_BO%20Universe_v0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difilippo\Documents\1_European%20Commission\TES\D02%2001%20&amp;%20D02%2003%20IOP%20Assessment%20Methodology\IOP_questionnaire_interface_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adme"/>
      <sheetName val="Version history"/>
      <sheetName val="Outstanding Issues"/>
      <sheetName val="TOC"/>
      <sheetName val="DB"/>
      <sheetName val="P1."/>
      <sheetName val="1. Pivot"/>
      <sheetName val="P2."/>
      <sheetName val="P3."/>
      <sheetName val="A1."/>
      <sheetName val="A2."/>
      <sheetName val="A3."/>
      <sheetName val="D1."/>
      <sheetName val="T1."/>
      <sheetName val="T2"/>
      <sheetName val="T3."/>
      <sheetName val="6. Pivot"/>
      <sheetName val="6.1"/>
      <sheetName val="Appendix"/>
      <sheetName val="LOV"/>
      <sheetName val="Deliverable_04"/>
      <sheetName val="Scope Analysis (1)"/>
      <sheetName val="Scope Analysis (2)"/>
      <sheetName val="Funds DB"/>
      <sheetName val="Sheet1"/>
      <sheetName val="Security DB 090104"/>
      <sheetName val="Security DB"/>
      <sheetName val="Deliverable_02"/>
      <sheetName val="Deliverable_01"/>
      <sheetName val="Unique Records T2"/>
      <sheetName val="Unique Records FR"/>
      <sheetName val="D1"/>
      <sheetName val="T1"/>
      <sheetName val="TBD1"/>
      <sheetName val="TB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4">
          <cell r="I44" t="str">
            <v>T41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2)"/>
      <sheetName val="Cover"/>
      <sheetName val="Readme"/>
      <sheetName val="Version history"/>
      <sheetName val="Outstanding Issues"/>
      <sheetName val="TOC"/>
      <sheetName val="DB"/>
      <sheetName val="P1."/>
      <sheetName val="1. Pivot"/>
      <sheetName val="P2."/>
      <sheetName val="P3."/>
      <sheetName val="A1."/>
      <sheetName val="A2."/>
      <sheetName val="A3."/>
      <sheetName val="D1."/>
      <sheetName val="T1."/>
      <sheetName val="T2"/>
      <sheetName val="T3."/>
      <sheetName val="6. Pivot"/>
      <sheetName val="6.1"/>
      <sheetName val="Appendix"/>
      <sheetName val="LOV"/>
      <sheetName val="Deliverable_04"/>
      <sheetName val="Scope Analysis (1)"/>
      <sheetName val="Scope Analysis (2)"/>
      <sheetName val="Funds DB"/>
      <sheetName val="Sheet1"/>
      <sheetName val="Security DB 090104"/>
      <sheetName val="Security DB"/>
      <sheetName val="Deliverable_02"/>
      <sheetName val="Deliverable_01"/>
      <sheetName val="Unique Records T2"/>
      <sheetName val="Unique Records FR"/>
      <sheetName val="D1"/>
      <sheetName val="T1"/>
      <sheetName val="TBD1"/>
      <sheetName val="TB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4">
          <cell r="I44" t="str">
            <v>T41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naire"/>
      <sheetName val="results_db"/>
      <sheetName val="support_info"/>
    </sheetNames>
    <sheetDataSet>
      <sheetData sheetId="0" refreshError="1"/>
      <sheetData sheetId="1" refreshError="1"/>
      <sheetData sheetId="2">
        <row r="3">
          <cell r="A3" t="str">
            <v>✓</v>
          </cell>
        </row>
      </sheetData>
    </sheetDataSet>
  </externalBook>
</externalLink>
</file>

<file path=xl/tables/table1.xml><?xml version="1.0" encoding="utf-8"?>
<table xmlns="http://schemas.openxmlformats.org/spreadsheetml/2006/main" id="1" name="Table1" displayName="Table1" ref="A5:F326" totalsRowShown="0" headerRowDxfId="9" headerRowBorderDxfId="8" tableBorderDxfId="7" totalsRowBorderDxfId="6">
  <autoFilter ref="A5:F326"/>
  <tableColumns count="6">
    <tableColumn id="5" name="IOP Area" dataDxfId="5"/>
    <tableColumn id="1" name="Criterion" dataDxfId="4"/>
    <tableColumn id="2" name="Option" dataDxfId="3"/>
    <tableColumn id="3" name="Op_Column" dataDxfId="2"/>
    <tableColumn id="4" name="Value" dataDxfId="1"/>
    <tableColumn id="6" name="Colonna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2"/>
  <sheetViews>
    <sheetView showRowColHeaders="0" tabSelected="1" workbookViewId="0"/>
  </sheetViews>
  <sheetFormatPr defaultRowHeight="15" x14ac:dyDescent="0.25"/>
  <cols>
    <col min="1" max="4" width="9.140625" style="1"/>
    <col min="5" max="5" width="7.85546875" style="1" customWidth="1"/>
    <col min="6" max="6" width="12.140625" style="1" customWidth="1"/>
    <col min="7" max="7" width="6" style="1" customWidth="1"/>
    <col min="8" max="16384" width="9.140625" style="1"/>
  </cols>
  <sheetData>
    <row r="1" spans="1:12" ht="16.5" customHeight="1" x14ac:dyDescent="0.25">
      <c r="A1" s="261"/>
      <c r="B1" s="261"/>
      <c r="C1" s="261"/>
      <c r="D1" s="261"/>
      <c r="E1" s="261"/>
      <c r="F1" s="261"/>
      <c r="G1" s="261"/>
      <c r="H1" s="261"/>
      <c r="I1" s="261"/>
      <c r="J1" s="261"/>
    </row>
    <row r="2" spans="1:12" x14ac:dyDescent="0.25">
      <c r="A2" s="261"/>
      <c r="B2" s="261"/>
      <c r="C2" s="261"/>
      <c r="D2" s="261"/>
      <c r="E2" s="261"/>
      <c r="F2" s="261"/>
      <c r="G2" s="261"/>
      <c r="H2" s="261"/>
      <c r="I2" s="261"/>
      <c r="J2" s="261"/>
    </row>
    <row r="3" spans="1:12" x14ac:dyDescent="0.25">
      <c r="A3" s="261"/>
      <c r="B3" s="261"/>
      <c r="C3" s="261"/>
      <c r="D3" s="261"/>
      <c r="E3" s="261"/>
      <c r="F3" s="261"/>
      <c r="G3" s="261"/>
      <c r="H3" s="261"/>
      <c r="I3" s="261"/>
      <c r="J3" s="261"/>
    </row>
    <row r="4" spans="1:12" x14ac:dyDescent="0.25">
      <c r="A4" s="261"/>
      <c r="B4" s="261"/>
      <c r="C4" s="261"/>
      <c r="D4" s="261"/>
      <c r="E4" s="261"/>
      <c r="F4" s="261"/>
      <c r="G4" s="261"/>
      <c r="H4" s="261"/>
      <c r="I4" s="261"/>
      <c r="J4" s="261"/>
    </row>
    <row r="5" spans="1:12" x14ac:dyDescent="0.25">
      <c r="A5" s="261"/>
      <c r="B5" s="261"/>
      <c r="C5" s="261"/>
      <c r="D5" s="261"/>
      <c r="E5" s="261"/>
      <c r="F5" s="261"/>
      <c r="G5" s="261"/>
      <c r="H5" s="261"/>
      <c r="I5" s="261"/>
      <c r="J5" s="261"/>
    </row>
    <row r="6" spans="1:12" x14ac:dyDescent="0.25">
      <c r="A6" s="261"/>
      <c r="B6" s="261"/>
      <c r="C6" s="261"/>
      <c r="D6" s="261"/>
      <c r="E6" s="261"/>
      <c r="F6" s="261"/>
      <c r="G6" s="261"/>
      <c r="H6" s="261"/>
      <c r="I6" s="261"/>
      <c r="J6" s="261"/>
    </row>
    <row r="7" spans="1:12" ht="5.25" customHeight="1" x14ac:dyDescent="0.25">
      <c r="A7" s="261"/>
      <c r="B7" s="261"/>
      <c r="C7" s="261"/>
      <c r="D7" s="261"/>
      <c r="E7" s="261"/>
      <c r="F7" s="261"/>
      <c r="G7" s="261"/>
      <c r="H7" s="261"/>
      <c r="I7" s="261"/>
      <c r="J7" s="261"/>
    </row>
    <row r="8" spans="1:12" x14ac:dyDescent="0.25">
      <c r="A8" s="262"/>
      <c r="B8" s="262"/>
      <c r="C8" s="262"/>
      <c r="D8" s="262"/>
      <c r="E8" s="262"/>
      <c r="F8" s="262"/>
      <c r="G8" s="262"/>
      <c r="H8" s="262"/>
      <c r="I8" s="262"/>
      <c r="J8" s="262"/>
    </row>
    <row r="9" spans="1:12" ht="24.75" x14ac:dyDescent="0.3">
      <c r="A9" s="262"/>
      <c r="B9" s="263" t="s">
        <v>299</v>
      </c>
      <c r="C9" s="262"/>
      <c r="D9" s="262"/>
      <c r="E9" s="262"/>
      <c r="F9" s="262"/>
      <c r="G9" s="262"/>
      <c r="H9" s="262"/>
      <c r="I9" s="262"/>
      <c r="J9" s="262"/>
    </row>
    <row r="10" spans="1:12" ht="19.5" x14ac:dyDescent="0.25">
      <c r="A10" s="262"/>
      <c r="B10" s="266" t="s">
        <v>385</v>
      </c>
      <c r="C10" s="262"/>
      <c r="D10" s="262"/>
      <c r="E10" s="262"/>
      <c r="F10" s="262"/>
      <c r="G10" s="262"/>
      <c r="H10" s="262"/>
      <c r="I10" s="262"/>
      <c r="J10" s="262"/>
    </row>
    <row r="11" spans="1:12" x14ac:dyDescent="0.25">
      <c r="A11" s="262"/>
      <c r="D11" s="262"/>
      <c r="E11" s="262"/>
      <c r="F11" s="262"/>
      <c r="G11" s="262"/>
      <c r="H11" s="262"/>
      <c r="I11" s="262"/>
      <c r="J11" s="262"/>
    </row>
    <row r="12" spans="1:12" ht="15" customHeight="1" x14ac:dyDescent="0.25">
      <c r="A12" s="261"/>
      <c r="B12" s="317" t="s">
        <v>379</v>
      </c>
      <c r="C12" s="176"/>
      <c r="D12" s="176"/>
      <c r="E12" s="261"/>
      <c r="F12" s="261"/>
      <c r="G12" s="261"/>
      <c r="H12" s="261"/>
      <c r="I12" s="261"/>
      <c r="J12" s="261"/>
    </row>
    <row r="13" spans="1:12" x14ac:dyDescent="0.25">
      <c r="A13" s="261"/>
      <c r="B13" s="317" t="s">
        <v>361</v>
      </c>
      <c r="C13" s="176"/>
      <c r="D13" s="176"/>
      <c r="E13" s="261"/>
      <c r="F13" s="261"/>
      <c r="G13" s="261"/>
      <c r="H13" s="261"/>
      <c r="I13" s="261"/>
      <c r="J13" s="261"/>
      <c r="K13" s="261"/>
      <c r="L13" s="261"/>
    </row>
    <row r="14" spans="1:12" ht="7.5" customHeight="1" x14ac:dyDescent="0.25">
      <c r="A14" s="261"/>
      <c r="C14" s="176"/>
      <c r="D14" s="176"/>
      <c r="E14" s="261"/>
      <c r="F14" s="261"/>
      <c r="G14" s="261"/>
      <c r="H14" s="261"/>
      <c r="I14" s="261"/>
      <c r="J14" s="261"/>
      <c r="K14" s="261"/>
      <c r="L14" s="261"/>
    </row>
    <row r="15" spans="1:12" ht="7.5" customHeight="1" x14ac:dyDescent="0.25">
      <c r="A15" s="261"/>
      <c r="B15" s="264"/>
      <c r="C15" s="261"/>
      <c r="D15" s="261"/>
      <c r="E15" s="261"/>
      <c r="F15" s="261"/>
      <c r="G15" s="261"/>
      <c r="H15" s="261"/>
      <c r="I15" s="261"/>
      <c r="J15" s="261"/>
    </row>
    <row r="16" spans="1:12" x14ac:dyDescent="0.25">
      <c r="A16" s="261"/>
      <c r="B16" s="264"/>
      <c r="C16" s="261"/>
      <c r="D16" s="261"/>
      <c r="E16" s="261"/>
      <c r="F16" s="261"/>
      <c r="G16" s="261"/>
      <c r="H16" s="261"/>
      <c r="I16" s="261"/>
      <c r="J16" s="261"/>
    </row>
    <row r="17" spans="1:10" x14ac:dyDescent="0.25">
      <c r="A17" s="261"/>
      <c r="B17" s="264"/>
      <c r="C17" s="261"/>
      <c r="D17" s="261"/>
      <c r="E17" s="261"/>
      <c r="F17" s="261"/>
      <c r="G17" s="261"/>
      <c r="H17" s="261"/>
      <c r="I17" s="261"/>
      <c r="J17" s="261"/>
    </row>
    <row r="18" spans="1:10" x14ac:dyDescent="0.25">
      <c r="A18" s="261"/>
      <c r="B18" s="264"/>
      <c r="C18" s="261"/>
      <c r="D18" s="261"/>
      <c r="E18" s="261"/>
      <c r="F18" s="261"/>
      <c r="G18" s="261"/>
      <c r="H18" s="261"/>
      <c r="I18" s="261"/>
      <c r="J18" s="261"/>
    </row>
    <row r="19" spans="1:10" ht="15" customHeight="1" x14ac:dyDescent="0.25">
      <c r="A19" s="265"/>
      <c r="B19" s="325" t="s">
        <v>301</v>
      </c>
      <c r="C19" s="325"/>
      <c r="D19" s="325"/>
      <c r="E19" s="325"/>
      <c r="F19" s="325"/>
      <c r="G19" s="325"/>
    </row>
    <row r="20" spans="1:10" x14ac:dyDescent="0.25">
      <c r="B20" s="325"/>
      <c r="C20" s="325"/>
      <c r="D20" s="325"/>
      <c r="E20" s="325"/>
      <c r="F20" s="325"/>
      <c r="G20" s="325"/>
    </row>
    <row r="21" spans="1:10" x14ac:dyDescent="0.25">
      <c r="B21" s="269"/>
      <c r="C21" s="269"/>
      <c r="D21" s="270"/>
      <c r="E21" s="269"/>
      <c r="F21" s="269"/>
    </row>
    <row r="22" spans="1:10" x14ac:dyDescent="0.25">
      <c r="F22" s="269"/>
    </row>
  </sheetData>
  <sheetProtection password="B94F" sheet="1" objects="1" scenarios="1"/>
  <mergeCells count="1">
    <mergeCell ref="B19:G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345"/>
  <sheetViews>
    <sheetView showRowColHeaders="0" zoomScale="80" zoomScaleNormal="80" workbookViewId="0">
      <pane ySplit="8" topLeftCell="A9" activePane="bottomLeft" state="frozen"/>
      <selection pane="bottomLeft"/>
    </sheetView>
  </sheetViews>
  <sheetFormatPr defaultRowHeight="15" x14ac:dyDescent="0.25"/>
  <cols>
    <col min="1" max="1" width="1.42578125" style="3" customWidth="1"/>
    <col min="2" max="2" width="4.28515625" style="3" customWidth="1"/>
    <col min="3" max="3" width="0.7109375" style="3" customWidth="1"/>
    <col min="4" max="4" width="141" style="4" customWidth="1"/>
    <col min="5" max="5" width="1.42578125" style="3" customWidth="1"/>
    <col min="6" max="6" width="5" style="3" customWidth="1"/>
    <col min="7" max="7" width="1.42578125" style="3" customWidth="1"/>
    <col min="8" max="8" width="4.85546875" style="3" customWidth="1"/>
    <col min="9" max="9" width="1.42578125" style="3" customWidth="1"/>
    <col min="10" max="10" width="5" style="3" customWidth="1"/>
    <col min="11" max="11" width="1.42578125" style="3" customWidth="1"/>
    <col min="12" max="12" width="5" style="3" customWidth="1"/>
    <col min="13" max="14" width="1.42578125" style="3" customWidth="1"/>
    <col min="15" max="15" width="16" style="3" customWidth="1"/>
    <col min="16" max="16" width="2.85546875" style="3" customWidth="1"/>
    <col min="17" max="17" width="5.85546875" style="3" customWidth="1"/>
    <col min="18" max="18" width="4.28515625" style="3" customWidth="1"/>
    <col min="19" max="19" width="5.7109375" style="3" customWidth="1"/>
    <col min="20" max="16384" width="9.140625" style="3"/>
  </cols>
  <sheetData>
    <row r="1" spans="1:13" s="33" customFormat="1" ht="21" x14ac:dyDescent="0.25">
      <c r="B1" s="219"/>
      <c r="C1" s="219"/>
      <c r="D1" s="218" t="s">
        <v>385</v>
      </c>
      <c r="E1" s="219"/>
      <c r="F1" s="219"/>
      <c r="G1" s="219"/>
      <c r="H1" s="219"/>
      <c r="I1" s="219"/>
      <c r="J1" s="219"/>
      <c r="K1" s="219"/>
      <c r="L1" s="219"/>
      <c r="M1" s="32"/>
    </row>
    <row r="2" spans="1:13" s="35" customFormat="1" ht="15" customHeight="1" x14ac:dyDescent="0.25">
      <c r="A2" s="335" t="s">
        <v>302</v>
      </c>
      <c r="B2" s="335"/>
      <c r="C2" s="335"/>
      <c r="D2" s="335"/>
      <c r="E2" s="335"/>
      <c r="F2" s="335"/>
      <c r="G2" s="335"/>
      <c r="H2" s="335"/>
      <c r="I2" s="335"/>
      <c r="J2" s="335"/>
      <c r="K2" s="335"/>
      <c r="L2" s="335"/>
      <c r="M2" s="34"/>
    </row>
    <row r="3" spans="1:13" s="47" customFormat="1" ht="4.5" customHeight="1" thickBot="1" x14ac:dyDescent="0.3">
      <c r="A3" s="335"/>
      <c r="B3" s="335"/>
      <c r="C3" s="335"/>
      <c r="D3" s="335"/>
      <c r="E3" s="335"/>
      <c r="F3" s="335"/>
      <c r="G3" s="335"/>
      <c r="H3" s="335"/>
      <c r="I3" s="335"/>
      <c r="J3" s="335"/>
      <c r="K3" s="335"/>
      <c r="L3" s="335"/>
      <c r="M3" s="46"/>
    </row>
    <row r="4" spans="1:13" s="47" customFormat="1" ht="24.75" customHeight="1" x14ac:dyDescent="0.25">
      <c r="B4" s="58" t="s">
        <v>229</v>
      </c>
      <c r="C4" s="59"/>
      <c r="D4" s="59"/>
      <c r="E4" s="59"/>
      <c r="F4" s="59"/>
      <c r="G4" s="59"/>
      <c r="H4" s="59"/>
      <c r="I4" s="59"/>
      <c r="J4" s="59"/>
      <c r="K4" s="59"/>
      <c r="L4" s="60"/>
      <c r="M4" s="53"/>
    </row>
    <row r="5" spans="1:13" s="47" customFormat="1" ht="24.75" customHeight="1" x14ac:dyDescent="0.25">
      <c r="B5" s="196" t="s">
        <v>363</v>
      </c>
      <c r="C5" s="189"/>
      <c r="D5" s="189"/>
      <c r="E5" s="61"/>
      <c r="F5" s="61"/>
      <c r="G5" s="61"/>
      <c r="H5" s="61"/>
      <c r="I5" s="61"/>
      <c r="J5" s="61"/>
      <c r="K5" s="61"/>
      <c r="L5" s="62"/>
      <c r="M5" s="53"/>
    </row>
    <row r="6" spans="1:13" s="47" customFormat="1" ht="24.75" customHeight="1" x14ac:dyDescent="0.25">
      <c r="B6" s="318" t="s">
        <v>364</v>
      </c>
      <c r="C6" s="189"/>
      <c r="D6" s="189"/>
      <c r="E6" s="61"/>
      <c r="F6" s="61"/>
      <c r="G6" s="61"/>
      <c r="H6" s="61"/>
      <c r="I6" s="61"/>
      <c r="J6" s="61"/>
      <c r="K6" s="61"/>
      <c r="L6" s="62"/>
      <c r="M6" s="53"/>
    </row>
    <row r="7" spans="1:13" s="47" customFormat="1" ht="26.25" customHeight="1" thickBot="1" x14ac:dyDescent="0.3">
      <c r="B7" s="197" t="s">
        <v>366</v>
      </c>
      <c r="C7" s="190"/>
      <c r="D7" s="191"/>
      <c r="E7" s="63"/>
      <c r="F7" s="63"/>
      <c r="G7" s="63"/>
      <c r="H7" s="63"/>
      <c r="I7" s="63"/>
      <c r="J7" s="63"/>
      <c r="K7" s="63"/>
      <c r="L7" s="64"/>
      <c r="M7" s="53"/>
    </row>
    <row r="8" spans="1:13" s="47" customFormat="1" ht="6.75" customHeight="1" x14ac:dyDescent="0.25">
      <c r="B8" s="45"/>
      <c r="C8" s="45"/>
      <c r="D8" s="45"/>
      <c r="E8" s="45"/>
      <c r="F8" s="45"/>
      <c r="G8" s="45"/>
      <c r="H8" s="46"/>
      <c r="I8" s="46"/>
      <c r="J8" s="46"/>
      <c r="K8" s="46"/>
      <c r="L8" s="46"/>
      <c r="M8" s="46"/>
    </row>
    <row r="9" spans="1:13" ht="6" customHeight="1" x14ac:dyDescent="0.25">
      <c r="B9" s="48"/>
      <c r="C9" s="48"/>
      <c r="D9" s="48"/>
      <c r="E9" s="48"/>
      <c r="F9" s="48"/>
      <c r="G9" s="48"/>
      <c r="H9" s="9"/>
      <c r="I9" s="9"/>
      <c r="J9" s="9"/>
      <c r="K9" s="9"/>
      <c r="L9" s="9"/>
      <c r="M9" s="9"/>
    </row>
    <row r="10" spans="1:13" ht="15.75" customHeight="1" x14ac:dyDescent="0.25">
      <c r="C10" s="10"/>
      <c r="D10" s="19" t="s">
        <v>369</v>
      </c>
      <c r="E10" s="10"/>
      <c r="F10" s="178"/>
      <c r="G10" s="177"/>
      <c r="H10" s="178"/>
      <c r="I10" s="177"/>
      <c r="J10" s="178"/>
      <c r="K10" s="177"/>
      <c r="L10" s="178"/>
    </row>
    <row r="11" spans="1:13" ht="15" customHeight="1" x14ac:dyDescent="0.25">
      <c r="D11" s="55" t="s">
        <v>94</v>
      </c>
      <c r="E11" s="12"/>
      <c r="F11" s="348" t="s">
        <v>41</v>
      </c>
      <c r="G11" s="348"/>
      <c r="H11" s="348"/>
      <c r="I11" s="348"/>
      <c r="J11" s="348"/>
      <c r="K11" s="348"/>
      <c r="L11" s="348"/>
      <c r="M11" s="52"/>
    </row>
    <row r="12" spans="1:13" ht="21.75" customHeight="1" x14ac:dyDescent="0.25">
      <c r="B12" s="12"/>
      <c r="D12" s="6" t="s">
        <v>380</v>
      </c>
      <c r="E12" s="5"/>
      <c r="F12" s="349"/>
      <c r="G12" s="350"/>
      <c r="H12" s="350"/>
      <c r="I12" s="350"/>
      <c r="J12" s="350"/>
      <c r="K12" s="350"/>
      <c r="L12" s="351"/>
      <c r="M12" s="21"/>
    </row>
    <row r="13" spans="1:13" ht="4.5" customHeight="1" x14ac:dyDescent="0.25">
      <c r="D13" s="5"/>
      <c r="E13" s="12"/>
      <c r="F13" s="177"/>
      <c r="G13" s="177"/>
      <c r="H13" s="177"/>
      <c r="I13" s="177"/>
      <c r="J13" s="177"/>
      <c r="K13" s="177"/>
      <c r="L13" s="177"/>
    </row>
    <row r="14" spans="1:13" ht="19.5" customHeight="1" x14ac:dyDescent="0.25">
      <c r="B14" s="12"/>
      <c r="D14" s="6" t="s">
        <v>367</v>
      </c>
      <c r="E14" s="12"/>
      <c r="F14" s="349"/>
      <c r="G14" s="350"/>
      <c r="H14" s="350"/>
      <c r="I14" s="350"/>
      <c r="J14" s="350"/>
      <c r="K14" s="350"/>
      <c r="L14" s="351"/>
      <c r="M14" s="21"/>
    </row>
    <row r="15" spans="1:13" ht="5.0999999999999996" customHeight="1" x14ac:dyDescent="0.25">
      <c r="D15" s="5"/>
      <c r="E15" s="12"/>
      <c r="F15" s="177"/>
      <c r="G15" s="177"/>
      <c r="H15" s="177"/>
      <c r="I15" s="177"/>
      <c r="J15" s="177"/>
      <c r="K15" s="177"/>
      <c r="L15" s="177"/>
    </row>
    <row r="16" spans="1:13" ht="20.100000000000001" customHeight="1" x14ac:dyDescent="0.25">
      <c r="B16" s="12"/>
      <c r="D16" s="6" t="s">
        <v>368</v>
      </c>
      <c r="E16" s="12"/>
      <c r="F16" s="345"/>
      <c r="G16" s="346"/>
      <c r="H16" s="346"/>
      <c r="I16" s="346"/>
      <c r="J16" s="346"/>
      <c r="K16" s="346"/>
      <c r="L16" s="347"/>
      <c r="M16" s="21"/>
    </row>
    <row r="17" spans="2:13" ht="3.75" customHeight="1" x14ac:dyDescent="0.25">
      <c r="D17" s="5"/>
      <c r="E17" s="12"/>
      <c r="F17" s="177"/>
      <c r="G17" s="177"/>
      <c r="H17" s="177"/>
      <c r="I17" s="177"/>
      <c r="J17" s="177"/>
      <c r="K17" s="177"/>
      <c r="L17" s="177"/>
    </row>
    <row r="18" spans="2:13" ht="20.100000000000001" customHeight="1" x14ac:dyDescent="0.25">
      <c r="B18" s="12"/>
      <c r="D18" s="6" t="s">
        <v>371</v>
      </c>
      <c r="E18" s="12"/>
      <c r="F18" s="342"/>
      <c r="G18" s="343"/>
      <c r="H18" s="343"/>
      <c r="I18" s="343"/>
      <c r="J18" s="343"/>
      <c r="K18" s="343"/>
      <c r="L18" s="344"/>
      <c r="M18" s="21"/>
    </row>
    <row r="19" spans="2:13" ht="3.75" customHeight="1" x14ac:dyDescent="0.25">
      <c r="D19" s="5"/>
      <c r="E19" s="12"/>
      <c r="F19" s="177"/>
      <c r="G19" s="177"/>
      <c r="H19" s="177"/>
      <c r="I19" s="177"/>
      <c r="J19" s="177"/>
      <c r="K19" s="177"/>
      <c r="L19" s="177"/>
    </row>
    <row r="20" spans="2:13" ht="20.100000000000001" customHeight="1" x14ac:dyDescent="0.25">
      <c r="B20" s="12"/>
      <c r="D20" s="6" t="s">
        <v>362</v>
      </c>
      <c r="E20" s="12"/>
      <c r="F20" s="352"/>
      <c r="G20" s="353"/>
      <c r="H20" s="353"/>
      <c r="I20" s="353"/>
      <c r="J20" s="353"/>
      <c r="K20" s="353"/>
      <c r="L20" s="354"/>
      <c r="M20" s="21"/>
    </row>
    <row r="21" spans="2:13" ht="10.5" customHeight="1" x14ac:dyDescent="0.25">
      <c r="B21" s="9"/>
      <c r="C21" s="9"/>
      <c r="D21" s="9"/>
      <c r="E21" s="9"/>
      <c r="F21" s="178"/>
      <c r="G21" s="178"/>
      <c r="H21" s="178"/>
      <c r="I21" s="178"/>
      <c r="J21" s="178"/>
      <c r="K21" s="178"/>
      <c r="L21" s="178"/>
      <c r="M21" s="9"/>
    </row>
    <row r="22" spans="2:13" s="30" customFormat="1" ht="22.5" x14ac:dyDescent="0.25">
      <c r="B22" s="41"/>
      <c r="C22" s="41"/>
      <c r="D22" s="28" t="s">
        <v>84</v>
      </c>
      <c r="E22" s="41"/>
      <c r="F22" s="41"/>
      <c r="G22" s="41"/>
      <c r="H22" s="29"/>
      <c r="I22" s="29"/>
      <c r="J22" s="29"/>
      <c r="K22" s="29"/>
      <c r="L22" s="29"/>
      <c r="M22" s="29"/>
    </row>
    <row r="23" spans="2:13" x14ac:dyDescent="0.25">
      <c r="B23" s="9"/>
      <c r="C23" s="9"/>
      <c r="D23" s="9"/>
      <c r="E23" s="9"/>
      <c r="F23" s="9"/>
      <c r="G23" s="9"/>
      <c r="H23" s="9"/>
      <c r="I23" s="9"/>
      <c r="J23" s="9"/>
      <c r="K23" s="9"/>
      <c r="L23" s="9"/>
      <c r="M23" s="9"/>
    </row>
    <row r="24" spans="2:13" x14ac:dyDescent="0.25">
      <c r="B24" s="23" t="s">
        <v>13</v>
      </c>
      <c r="D24" s="340" t="s">
        <v>26</v>
      </c>
      <c r="E24" s="340"/>
      <c r="F24" s="340"/>
      <c r="G24" s="340"/>
      <c r="H24" s="340"/>
      <c r="I24" s="340"/>
      <c r="J24" s="340"/>
      <c r="K24" s="340"/>
      <c r="L24" s="340"/>
      <c r="M24" s="49"/>
    </row>
    <row r="25" spans="2:13" ht="3.75" customHeight="1" x14ac:dyDescent="0.25"/>
    <row r="26" spans="2:13" ht="28.5" customHeight="1" x14ac:dyDescent="0.25">
      <c r="C26" s="10"/>
      <c r="D26" s="18" t="s">
        <v>304</v>
      </c>
      <c r="E26" s="10"/>
      <c r="F26" s="9"/>
      <c r="H26" s="9"/>
      <c r="J26" s="9"/>
      <c r="L26" s="9"/>
    </row>
    <row r="27" spans="2:13" ht="120.75" customHeight="1" x14ac:dyDescent="0.25">
      <c r="D27" s="55" t="s">
        <v>92</v>
      </c>
      <c r="F27" s="188" t="s">
        <v>81</v>
      </c>
      <c r="G27" s="188"/>
      <c r="H27" s="188" t="s">
        <v>82</v>
      </c>
      <c r="I27" s="188"/>
      <c r="J27" s="188" t="s">
        <v>10</v>
      </c>
      <c r="K27" s="188"/>
      <c r="L27" s="188" t="s">
        <v>11</v>
      </c>
      <c r="M27" s="42"/>
    </row>
    <row r="28" spans="2:13" ht="30" customHeight="1" x14ac:dyDescent="0.25">
      <c r="B28" s="7">
        <v>1</v>
      </c>
      <c r="D28" s="6" t="s">
        <v>374</v>
      </c>
      <c r="F28" s="248"/>
      <c r="H28" s="248"/>
      <c r="J28" s="248"/>
      <c r="L28" s="248"/>
    </row>
    <row r="29" spans="2:13" ht="4.5" customHeight="1" x14ac:dyDescent="0.25">
      <c r="D29" s="5"/>
    </row>
    <row r="30" spans="2:13" ht="30" customHeight="1" x14ac:dyDescent="0.25">
      <c r="B30" s="7">
        <v>2</v>
      </c>
      <c r="D30" s="6" t="s">
        <v>305</v>
      </c>
      <c r="F30" s="248"/>
      <c r="H30" s="248"/>
      <c r="J30" s="248"/>
      <c r="L30" s="248"/>
    </row>
    <row r="31" spans="2:13" ht="5.0999999999999996" customHeight="1" x14ac:dyDescent="0.25">
      <c r="D31" s="5"/>
    </row>
    <row r="32" spans="2:13" ht="1.5" customHeight="1" x14ac:dyDescent="0.25">
      <c r="D32" s="5"/>
    </row>
    <row r="33" spans="2:15" x14ac:dyDescent="0.25">
      <c r="B33" s="7">
        <v>3</v>
      </c>
      <c r="D33" s="6" t="s">
        <v>381</v>
      </c>
      <c r="F33" s="248"/>
      <c r="H33" s="248"/>
      <c r="J33" s="248"/>
      <c r="L33" s="248"/>
    </row>
    <row r="34" spans="2:15" ht="4.5" customHeight="1" x14ac:dyDescent="0.25">
      <c r="D34" s="5"/>
    </row>
    <row r="35" spans="2:15" x14ac:dyDescent="0.25">
      <c r="B35" s="7">
        <v>4</v>
      </c>
      <c r="D35" s="6" t="s">
        <v>306</v>
      </c>
      <c r="F35" s="248"/>
      <c r="H35" s="248"/>
      <c r="J35" s="248"/>
      <c r="L35" s="248"/>
    </row>
    <row r="36" spans="2:15" ht="4.5" customHeight="1" x14ac:dyDescent="0.25">
      <c r="D36" s="5"/>
    </row>
    <row r="37" spans="2:15" ht="45" customHeight="1" x14ac:dyDescent="0.25">
      <c r="B37" s="7">
        <v>5</v>
      </c>
      <c r="D37" s="6" t="s">
        <v>307</v>
      </c>
      <c r="F37" s="248"/>
      <c r="H37" s="248"/>
      <c r="J37" s="248"/>
      <c r="L37" s="248"/>
    </row>
    <row r="38" spans="2:15" x14ac:dyDescent="0.25">
      <c r="B38" s="9"/>
      <c r="C38" s="9"/>
      <c r="D38" s="9"/>
      <c r="E38" s="9"/>
      <c r="F38" s="9"/>
      <c r="G38" s="9"/>
      <c r="H38" s="9"/>
      <c r="I38" s="9"/>
      <c r="J38" s="9"/>
      <c r="K38" s="9"/>
      <c r="L38" s="9"/>
      <c r="M38" s="9"/>
    </row>
    <row r="39" spans="2:15" x14ac:dyDescent="0.25">
      <c r="B39" s="23" t="s">
        <v>14</v>
      </c>
      <c r="D39" s="340" t="s">
        <v>39</v>
      </c>
      <c r="E39" s="340"/>
      <c r="F39" s="340"/>
      <c r="G39" s="340"/>
      <c r="H39" s="340"/>
      <c r="I39" s="340"/>
      <c r="J39" s="340"/>
      <c r="K39" s="340"/>
      <c r="L39" s="340"/>
      <c r="M39" s="49"/>
    </row>
    <row r="40" spans="2:15" ht="3.75" customHeight="1" x14ac:dyDescent="0.25"/>
    <row r="41" spans="2:15" ht="24" customHeight="1" x14ac:dyDescent="0.25">
      <c r="C41" s="10"/>
      <c r="D41" s="18" t="s">
        <v>303</v>
      </c>
      <c r="E41" s="10"/>
      <c r="F41" s="9"/>
      <c r="H41" s="9"/>
      <c r="J41" s="9"/>
      <c r="L41" s="9"/>
    </row>
    <row r="42" spans="2:15" ht="138" customHeight="1" x14ac:dyDescent="0.25">
      <c r="D42" s="55" t="s">
        <v>92</v>
      </c>
      <c r="F42" s="188" t="s">
        <v>81</v>
      </c>
      <c r="G42" s="188"/>
      <c r="H42" s="188" t="s">
        <v>82</v>
      </c>
      <c r="I42" s="188"/>
      <c r="J42" s="188" t="s">
        <v>10</v>
      </c>
      <c r="K42" s="188"/>
      <c r="L42" s="188" t="s">
        <v>11</v>
      </c>
      <c r="M42" s="42"/>
    </row>
    <row r="43" spans="2:15" ht="20.100000000000001" customHeight="1" x14ac:dyDescent="0.25">
      <c r="B43" s="7">
        <v>1</v>
      </c>
      <c r="D43" s="6" t="s">
        <v>217</v>
      </c>
      <c r="F43" s="248"/>
      <c r="H43" s="248"/>
      <c r="J43" s="248"/>
      <c r="L43" s="248"/>
    </row>
    <row r="44" spans="2:15" ht="4.5" customHeight="1" x14ac:dyDescent="0.25">
      <c r="D44" s="5"/>
    </row>
    <row r="45" spans="2:15" ht="19.5" customHeight="1" x14ac:dyDescent="0.25">
      <c r="B45" s="7">
        <v>2</v>
      </c>
      <c r="D45" s="6" t="s">
        <v>218</v>
      </c>
      <c r="F45" s="248"/>
      <c r="H45" s="248"/>
      <c r="J45" s="248"/>
      <c r="L45" s="248"/>
    </row>
    <row r="46" spans="2:15" ht="5.0999999999999996" customHeight="1" x14ac:dyDescent="0.25">
      <c r="D46" s="5"/>
    </row>
    <row r="47" spans="2:15" ht="20.100000000000001" customHeight="1" x14ac:dyDescent="0.25">
      <c r="B47" s="7">
        <v>3</v>
      </c>
      <c r="D47" s="6" t="s">
        <v>4</v>
      </c>
      <c r="F47" s="248"/>
      <c r="H47" s="248"/>
      <c r="J47" s="248"/>
      <c r="L47" s="248"/>
      <c r="O47" s="320" t="s">
        <v>365</v>
      </c>
    </row>
    <row r="48" spans="2:15" ht="5.0999999999999996" customHeight="1" x14ac:dyDescent="0.25">
      <c r="D48" s="5"/>
    </row>
    <row r="49" spans="2:13" ht="20.100000000000001" customHeight="1" x14ac:dyDescent="0.25">
      <c r="B49" s="7">
        <v>4</v>
      </c>
      <c r="D49" s="6" t="s">
        <v>375</v>
      </c>
      <c r="F49" s="248"/>
      <c r="H49" s="248"/>
      <c r="J49" s="248"/>
      <c r="L49" s="248"/>
    </row>
    <row r="50" spans="2:13" ht="4.5" customHeight="1" x14ac:dyDescent="0.25">
      <c r="D50" s="5"/>
    </row>
    <row r="51" spans="2:13" ht="30.75" customHeight="1" x14ac:dyDescent="0.25">
      <c r="B51" s="7">
        <v>5</v>
      </c>
      <c r="D51" s="6" t="s">
        <v>382</v>
      </c>
      <c r="F51" s="248"/>
      <c r="H51" s="248"/>
      <c r="J51" s="248"/>
      <c r="L51" s="248"/>
    </row>
    <row r="52" spans="2:13" ht="4.5" customHeight="1" x14ac:dyDescent="0.25">
      <c r="D52" s="5"/>
    </row>
    <row r="53" spans="2:13" ht="20.100000000000001" customHeight="1" x14ac:dyDescent="0.25">
      <c r="B53" s="7">
        <v>6</v>
      </c>
      <c r="D53" s="6" t="s">
        <v>12</v>
      </c>
      <c r="F53" s="248"/>
      <c r="H53" s="248"/>
      <c r="J53" s="248"/>
      <c r="L53" s="248"/>
    </row>
    <row r="54" spans="2:13" ht="4.5" customHeight="1" x14ac:dyDescent="0.25">
      <c r="D54" s="5"/>
    </row>
    <row r="55" spans="2:13" ht="20.100000000000001" customHeight="1" x14ac:dyDescent="0.25">
      <c r="B55" s="336">
        <v>7</v>
      </c>
      <c r="D55" s="6" t="s">
        <v>228</v>
      </c>
      <c r="F55" s="248"/>
      <c r="H55" s="248"/>
      <c r="J55" s="248"/>
      <c r="L55" s="248"/>
    </row>
    <row r="56" spans="2:13" ht="20.100000000000001" customHeight="1" x14ac:dyDescent="0.25">
      <c r="B56" s="337"/>
      <c r="D56" s="257"/>
      <c r="F56" s="21"/>
      <c r="H56" s="21"/>
      <c r="J56" s="21"/>
      <c r="L56" s="21"/>
    </row>
    <row r="57" spans="2:13" x14ac:dyDescent="0.25">
      <c r="B57" s="9"/>
      <c r="C57" s="9"/>
      <c r="D57" s="9"/>
      <c r="E57" s="9"/>
      <c r="F57" s="9"/>
      <c r="G57" s="9"/>
      <c r="H57" s="9"/>
      <c r="I57" s="9"/>
      <c r="J57" s="9"/>
      <c r="K57" s="9"/>
      <c r="L57" s="9"/>
      <c r="M57" s="9"/>
    </row>
    <row r="58" spans="2:13" x14ac:dyDescent="0.25">
      <c r="B58" s="23" t="s">
        <v>15</v>
      </c>
      <c r="D58" s="273" t="s">
        <v>95</v>
      </c>
      <c r="E58" s="23"/>
      <c r="F58" s="23"/>
      <c r="G58" s="23"/>
      <c r="H58" s="23"/>
      <c r="I58" s="23"/>
      <c r="J58" s="23"/>
      <c r="K58" s="23"/>
      <c r="L58" s="23"/>
      <c r="M58" s="49"/>
    </row>
    <row r="59" spans="2:13" ht="3.75" customHeight="1" x14ac:dyDescent="0.25"/>
    <row r="60" spans="2:13" ht="22.5" customHeight="1" x14ac:dyDescent="0.25">
      <c r="C60" s="10"/>
      <c r="D60" s="181" t="s">
        <v>308</v>
      </c>
      <c r="E60" s="10"/>
      <c r="F60" s="9"/>
      <c r="H60" s="9"/>
      <c r="J60" s="9"/>
      <c r="L60" s="9"/>
    </row>
    <row r="61" spans="2:13" ht="138" customHeight="1" x14ac:dyDescent="0.25">
      <c r="D61" s="55" t="s">
        <v>92</v>
      </c>
      <c r="F61" s="188" t="s">
        <v>81</v>
      </c>
      <c r="G61" s="188"/>
      <c r="H61" s="188" t="s">
        <v>82</v>
      </c>
      <c r="I61" s="188"/>
      <c r="J61" s="188" t="s">
        <v>10</v>
      </c>
      <c r="K61" s="188"/>
      <c r="L61" s="188" t="s">
        <v>11</v>
      </c>
      <c r="M61" s="42"/>
    </row>
    <row r="62" spans="2:13" ht="30" customHeight="1" x14ac:dyDescent="0.25">
      <c r="B62" s="7">
        <v>1</v>
      </c>
      <c r="D62" s="6" t="s">
        <v>309</v>
      </c>
      <c r="F62" s="248"/>
      <c r="H62" s="248"/>
      <c r="J62" s="248"/>
      <c r="L62" s="248"/>
    </row>
    <row r="63" spans="2:13" ht="4.5" customHeight="1" x14ac:dyDescent="0.25">
      <c r="D63" s="5"/>
    </row>
    <row r="64" spans="2:13" ht="30" customHeight="1" x14ac:dyDescent="0.25">
      <c r="B64" s="7">
        <v>2</v>
      </c>
      <c r="D64" s="6" t="s">
        <v>219</v>
      </c>
      <c r="F64" s="248"/>
      <c r="H64" s="248"/>
      <c r="J64" s="248"/>
      <c r="L64" s="248"/>
    </row>
    <row r="65" spans="2:14" ht="5.0999999999999996" customHeight="1" x14ac:dyDescent="0.25">
      <c r="D65" s="5"/>
    </row>
    <row r="66" spans="2:14" ht="30" customHeight="1" x14ac:dyDescent="0.25">
      <c r="B66" s="7">
        <v>3</v>
      </c>
      <c r="D66" s="6" t="s">
        <v>234</v>
      </c>
      <c r="F66" s="248"/>
      <c r="H66" s="248"/>
      <c r="J66" s="248"/>
      <c r="L66" s="248"/>
    </row>
    <row r="67" spans="2:14" ht="5.0999999999999996" customHeight="1" x14ac:dyDescent="0.25">
      <c r="D67" s="5"/>
    </row>
    <row r="68" spans="2:14" ht="4.5" customHeight="1" x14ac:dyDescent="0.25">
      <c r="D68" s="5"/>
    </row>
    <row r="69" spans="2:14" ht="20.100000000000001" customHeight="1" x14ac:dyDescent="0.25">
      <c r="B69" s="7">
        <v>4</v>
      </c>
      <c r="D69" s="6" t="s">
        <v>83</v>
      </c>
      <c r="F69" s="248"/>
      <c r="H69" s="248"/>
      <c r="J69" s="248"/>
      <c r="L69" s="248"/>
    </row>
    <row r="70" spans="2:14" ht="4.5" customHeight="1" x14ac:dyDescent="0.25">
      <c r="D70" s="5"/>
    </row>
    <row r="71" spans="2:14" ht="22.5" customHeight="1" x14ac:dyDescent="0.25">
      <c r="B71" s="7">
        <v>5</v>
      </c>
      <c r="D71" s="6" t="s">
        <v>220</v>
      </c>
      <c r="F71" s="248"/>
      <c r="H71" s="248"/>
      <c r="J71" s="248"/>
      <c r="L71" s="248"/>
    </row>
    <row r="72" spans="2:14" ht="4.5" customHeight="1" x14ac:dyDescent="0.25">
      <c r="D72" s="5"/>
    </row>
    <row r="73" spans="2:14" ht="30" customHeight="1" x14ac:dyDescent="0.25">
      <c r="B73" s="7">
        <v>6</v>
      </c>
      <c r="D73" s="6" t="s">
        <v>310</v>
      </c>
      <c r="F73" s="248"/>
      <c r="H73" s="248"/>
      <c r="J73" s="248"/>
      <c r="L73" s="248"/>
    </row>
    <row r="74" spans="2:14" ht="4.5" customHeight="1" x14ac:dyDescent="0.25">
      <c r="D74" s="5"/>
    </row>
    <row r="75" spans="2:14" ht="30" x14ac:dyDescent="0.25">
      <c r="B75" s="7">
        <v>7</v>
      </c>
      <c r="D75" s="6" t="s">
        <v>311</v>
      </c>
      <c r="F75" s="248"/>
      <c r="H75" s="248"/>
      <c r="J75" s="248"/>
      <c r="L75" s="248"/>
      <c r="M75" s="249"/>
      <c r="N75" s="249"/>
    </row>
    <row r="76" spans="2:14" ht="4.5" customHeight="1" x14ac:dyDescent="0.25">
      <c r="D76" s="5"/>
    </row>
    <row r="77" spans="2:14" ht="19.5" customHeight="1" x14ac:dyDescent="0.25">
      <c r="B77" s="12"/>
      <c r="D77" s="5"/>
      <c r="F77" s="21"/>
      <c r="H77" s="21"/>
      <c r="J77" s="21"/>
      <c r="L77" s="21"/>
    </row>
    <row r="78" spans="2:14" s="298" customFormat="1" ht="22.5" x14ac:dyDescent="0.25">
      <c r="B78" s="299"/>
      <c r="C78" s="299"/>
      <c r="D78" s="300" t="s">
        <v>312</v>
      </c>
      <c r="E78" s="299"/>
      <c r="F78" s="299"/>
      <c r="G78" s="299"/>
      <c r="H78" s="301"/>
      <c r="I78" s="301"/>
      <c r="J78" s="301"/>
      <c r="K78" s="301"/>
      <c r="L78" s="301"/>
      <c r="M78" s="301"/>
    </row>
    <row r="79" spans="2:14" x14ac:dyDescent="0.25">
      <c r="B79" s="9"/>
      <c r="C79" s="9"/>
      <c r="D79" s="9"/>
      <c r="E79" s="9"/>
      <c r="F79" s="9"/>
      <c r="G79" s="9"/>
      <c r="H79" s="9"/>
      <c r="I79" s="9"/>
      <c r="J79" s="9"/>
      <c r="K79" s="9"/>
      <c r="L79" s="9"/>
      <c r="M79" s="9"/>
    </row>
    <row r="80" spans="2:14" x14ac:dyDescent="0.25">
      <c r="B80" s="297" t="s">
        <v>16</v>
      </c>
      <c r="D80" s="341" t="s">
        <v>27</v>
      </c>
      <c r="E80" s="341"/>
      <c r="F80" s="341"/>
      <c r="G80" s="341"/>
      <c r="H80" s="341"/>
      <c r="I80" s="341"/>
      <c r="J80" s="341"/>
      <c r="K80" s="341"/>
      <c r="L80" s="341"/>
      <c r="M80" s="314"/>
    </row>
    <row r="81" spans="1:19" ht="3.75" customHeight="1" x14ac:dyDescent="0.25"/>
    <row r="82" spans="1:19" ht="22.5" customHeight="1" x14ac:dyDescent="0.25">
      <c r="C82" s="10"/>
      <c r="D82" s="11" t="s">
        <v>313</v>
      </c>
      <c r="E82" s="10"/>
      <c r="F82" s="9"/>
      <c r="H82" s="9"/>
      <c r="J82" s="9"/>
      <c r="L82" s="9"/>
    </row>
    <row r="83" spans="1:19" ht="124.5" customHeight="1" x14ac:dyDescent="0.25">
      <c r="A83" s="229"/>
      <c r="B83" s="221"/>
      <c r="C83" s="221"/>
      <c r="D83" s="222" t="s">
        <v>236</v>
      </c>
      <c r="E83" s="221"/>
      <c r="F83" s="223" t="s">
        <v>34</v>
      </c>
      <c r="G83" s="223"/>
      <c r="H83" s="223" t="s">
        <v>35</v>
      </c>
      <c r="I83" s="223"/>
      <c r="J83" s="223" t="s">
        <v>36</v>
      </c>
      <c r="K83" s="223"/>
      <c r="L83" s="223" t="s">
        <v>37</v>
      </c>
      <c r="M83" s="224"/>
      <c r="N83" s="221"/>
      <c r="O83" s="320" t="s">
        <v>365</v>
      </c>
      <c r="P83" s="221"/>
      <c r="Q83" s="221"/>
      <c r="R83" s="221"/>
      <c r="S83" s="225"/>
    </row>
    <row r="84" spans="1:19" ht="20.100000000000001" customHeight="1" x14ac:dyDescent="0.25">
      <c r="A84" s="229"/>
      <c r="B84" s="7">
        <v>1</v>
      </c>
      <c r="C84" s="12"/>
      <c r="D84" s="6" t="s">
        <v>254</v>
      </c>
      <c r="E84" s="12"/>
      <c r="F84" s="248"/>
      <c r="G84" s="12"/>
      <c r="H84" s="248"/>
      <c r="I84" s="12"/>
      <c r="J84" s="248"/>
      <c r="K84" s="12"/>
      <c r="L84" s="248"/>
      <c r="M84" s="12"/>
      <c r="N84" s="12"/>
      <c r="O84" s="12"/>
      <c r="P84" s="12"/>
      <c r="Q84" s="12"/>
      <c r="R84" s="12"/>
      <c r="S84" s="243"/>
    </row>
    <row r="85" spans="1:19" ht="4.5" customHeight="1" thickBot="1" x14ac:dyDescent="0.3">
      <c r="A85" s="229"/>
      <c r="B85" s="12"/>
      <c r="C85" s="12"/>
      <c r="D85" s="5"/>
      <c r="E85" s="12"/>
      <c r="F85" s="12"/>
      <c r="G85" s="12"/>
      <c r="H85" s="12"/>
      <c r="I85" s="12"/>
      <c r="J85" s="12"/>
      <c r="K85" s="12"/>
      <c r="L85" s="12"/>
      <c r="M85" s="12"/>
      <c r="N85" s="12"/>
      <c r="O85" s="12"/>
      <c r="P85" s="12"/>
      <c r="Q85" s="12"/>
      <c r="R85" s="12"/>
      <c r="S85" s="244"/>
    </row>
    <row r="86" spans="1:19" ht="20.100000000000001" customHeight="1" x14ac:dyDescent="0.25">
      <c r="A86" s="12"/>
      <c r="B86" s="201">
        <v>2</v>
      </c>
      <c r="C86" s="202"/>
      <c r="D86" s="203" t="s">
        <v>250</v>
      </c>
      <c r="E86" s="202"/>
      <c r="F86" s="250"/>
      <c r="G86" s="202"/>
      <c r="H86" s="250"/>
      <c r="I86" s="202"/>
      <c r="J86" s="251"/>
      <c r="K86" s="202"/>
      <c r="L86" s="250"/>
      <c r="M86" s="202"/>
      <c r="N86" s="202"/>
      <c r="O86" s="327" t="s">
        <v>237</v>
      </c>
      <c r="P86" s="226"/>
      <c r="Q86" s="243"/>
      <c r="R86" s="12"/>
      <c r="S86" s="244"/>
    </row>
    <row r="87" spans="1:19" ht="5.0999999999999996" customHeight="1" x14ac:dyDescent="0.25">
      <c r="A87" s="12"/>
      <c r="B87" s="204"/>
      <c r="C87" s="12"/>
      <c r="D87" s="5"/>
      <c r="E87" s="12"/>
      <c r="F87" s="12"/>
      <c r="G87" s="12"/>
      <c r="H87" s="12"/>
      <c r="I87" s="12"/>
      <c r="J87" s="12"/>
      <c r="K87" s="12"/>
      <c r="L87" s="12"/>
      <c r="M87" s="12"/>
      <c r="N87" s="12"/>
      <c r="O87" s="328"/>
      <c r="P87" s="12"/>
      <c r="Q87" s="244"/>
      <c r="R87" s="12"/>
      <c r="S87" s="244"/>
    </row>
    <row r="88" spans="1:19" ht="20.100000000000001" customHeight="1" x14ac:dyDescent="0.25">
      <c r="A88" s="12"/>
      <c r="B88" s="205">
        <v>3</v>
      </c>
      <c r="C88" s="12"/>
      <c r="D88" s="6" t="s">
        <v>251</v>
      </c>
      <c r="E88" s="12"/>
      <c r="F88" s="248"/>
      <c r="G88" s="12"/>
      <c r="H88" s="252"/>
      <c r="I88" s="12"/>
      <c r="J88" s="248"/>
      <c r="K88" s="12"/>
      <c r="L88" s="248"/>
      <c r="M88" s="12"/>
      <c r="N88" s="12"/>
      <c r="O88" s="328"/>
      <c r="P88" s="12"/>
      <c r="Q88" s="244"/>
      <c r="R88" s="12"/>
      <c r="S88" s="244"/>
    </row>
    <row r="89" spans="1:19" ht="5.0999999999999996" customHeight="1" x14ac:dyDescent="0.25">
      <c r="A89" s="12"/>
      <c r="B89" s="204"/>
      <c r="C89" s="12"/>
      <c r="D89" s="5"/>
      <c r="E89" s="12"/>
      <c r="F89" s="12"/>
      <c r="G89" s="12"/>
      <c r="H89" s="12"/>
      <c r="I89" s="12"/>
      <c r="J89" s="12"/>
      <c r="K89" s="12"/>
      <c r="L89" s="12"/>
      <c r="M89" s="12"/>
      <c r="N89" s="12"/>
      <c r="O89" s="328"/>
      <c r="P89" s="12"/>
      <c r="Q89" s="244"/>
      <c r="R89" s="12"/>
      <c r="S89" s="244"/>
    </row>
    <row r="90" spans="1:19" ht="20.100000000000001" customHeight="1" thickBot="1" x14ac:dyDescent="0.3">
      <c r="A90" s="12"/>
      <c r="B90" s="208">
        <v>4</v>
      </c>
      <c r="C90" s="206"/>
      <c r="D90" s="209" t="s">
        <v>252</v>
      </c>
      <c r="E90" s="206"/>
      <c r="F90" s="253"/>
      <c r="G90" s="206"/>
      <c r="H90" s="254"/>
      <c r="I90" s="206"/>
      <c r="J90" s="253"/>
      <c r="K90" s="206"/>
      <c r="L90" s="253"/>
      <c r="M90" s="206"/>
      <c r="N90" s="206"/>
      <c r="O90" s="329"/>
      <c r="P90" s="12"/>
      <c r="Q90" s="244"/>
      <c r="R90" s="12"/>
      <c r="S90" s="244"/>
    </row>
    <row r="91" spans="1:19" ht="4.5" customHeight="1" thickBot="1" x14ac:dyDescent="0.3">
      <c r="A91" s="229"/>
      <c r="B91" s="12"/>
      <c r="C91" s="12"/>
      <c r="D91" s="5"/>
      <c r="E91" s="12"/>
      <c r="F91" s="12"/>
      <c r="G91" s="12"/>
      <c r="H91" s="12"/>
      <c r="I91" s="12"/>
      <c r="J91" s="12"/>
      <c r="K91" s="12"/>
      <c r="L91" s="12"/>
      <c r="M91" s="12"/>
      <c r="N91" s="12"/>
      <c r="O91" s="12"/>
      <c r="P91" s="228"/>
      <c r="Q91" s="244"/>
      <c r="R91" s="12"/>
      <c r="S91" s="244"/>
    </row>
    <row r="92" spans="1:19" ht="20.100000000000001" customHeight="1" x14ac:dyDescent="0.25">
      <c r="A92" s="12"/>
      <c r="B92" s="201">
        <v>5</v>
      </c>
      <c r="C92" s="202"/>
      <c r="D92" s="203" t="s">
        <v>253</v>
      </c>
      <c r="E92" s="202"/>
      <c r="F92" s="250"/>
      <c r="G92" s="202"/>
      <c r="H92" s="250"/>
      <c r="I92" s="202"/>
      <c r="J92" s="250"/>
      <c r="K92" s="202"/>
      <c r="L92" s="250"/>
      <c r="M92" s="202"/>
      <c r="N92" s="202"/>
      <c r="O92" s="327" t="s">
        <v>238</v>
      </c>
      <c r="P92" s="12"/>
      <c r="Q92" s="244"/>
      <c r="R92" s="12"/>
      <c r="S92" s="244"/>
    </row>
    <row r="93" spans="1:19" ht="5.0999999999999996" customHeight="1" x14ac:dyDescent="0.25">
      <c r="A93" s="12"/>
      <c r="B93" s="204"/>
      <c r="C93" s="12"/>
      <c r="D93" s="5"/>
      <c r="E93" s="12"/>
      <c r="F93" s="12"/>
      <c r="G93" s="12"/>
      <c r="H93" s="12"/>
      <c r="I93" s="12"/>
      <c r="J93" s="12"/>
      <c r="K93" s="12"/>
      <c r="L93" s="12"/>
      <c r="M93" s="12"/>
      <c r="N93" s="12"/>
      <c r="O93" s="328"/>
      <c r="P93" s="12"/>
      <c r="Q93" s="244"/>
      <c r="R93" s="12"/>
      <c r="S93" s="244"/>
    </row>
    <row r="94" spans="1:19" ht="20.100000000000001" customHeight="1" thickBot="1" x14ac:dyDescent="0.3">
      <c r="A94" s="12"/>
      <c r="B94" s="208">
        <v>6</v>
      </c>
      <c r="C94" s="206"/>
      <c r="D94" s="209" t="s">
        <v>255</v>
      </c>
      <c r="E94" s="206"/>
      <c r="F94" s="253"/>
      <c r="G94" s="206"/>
      <c r="H94" s="253"/>
      <c r="I94" s="206"/>
      <c r="J94" s="253"/>
      <c r="K94" s="206"/>
      <c r="L94" s="253"/>
      <c r="M94" s="206"/>
      <c r="N94" s="206"/>
      <c r="O94" s="329"/>
      <c r="P94" s="230"/>
      <c r="Q94" s="245"/>
      <c r="R94" s="12"/>
      <c r="S94" s="244"/>
    </row>
    <row r="95" spans="1:19" ht="5.0999999999999996" customHeight="1" thickBot="1" x14ac:dyDescent="0.3">
      <c r="A95" s="229"/>
      <c r="B95" s="12"/>
      <c r="C95" s="12"/>
      <c r="D95" s="5"/>
      <c r="E95" s="12"/>
      <c r="F95" s="12"/>
      <c r="G95" s="12"/>
      <c r="H95" s="12"/>
      <c r="I95" s="12"/>
      <c r="J95" s="12"/>
      <c r="K95" s="12"/>
      <c r="L95" s="12"/>
      <c r="M95" s="12"/>
      <c r="N95" s="12"/>
      <c r="O95" s="12"/>
      <c r="P95" s="12"/>
      <c r="Q95" s="12"/>
      <c r="R95" s="12"/>
      <c r="S95" s="244"/>
    </row>
    <row r="96" spans="1:19" ht="20.100000000000001" customHeight="1" x14ac:dyDescent="0.25">
      <c r="A96" s="12"/>
      <c r="B96" s="201">
        <v>7</v>
      </c>
      <c r="C96" s="202"/>
      <c r="D96" s="203" t="s">
        <v>256</v>
      </c>
      <c r="E96" s="202"/>
      <c r="F96" s="250"/>
      <c r="G96" s="202"/>
      <c r="H96" s="250"/>
      <c r="I96" s="202"/>
      <c r="J96" s="250"/>
      <c r="K96" s="202"/>
      <c r="L96" s="250"/>
      <c r="M96" s="202"/>
      <c r="N96" s="202"/>
      <c r="O96" s="327" t="s">
        <v>239</v>
      </c>
      <c r="P96" s="12"/>
      <c r="Q96" s="12"/>
      <c r="R96" s="12"/>
      <c r="S96" s="244"/>
    </row>
    <row r="97" spans="1:20" ht="5.0999999999999996" customHeight="1" x14ac:dyDescent="0.25">
      <c r="A97" s="12"/>
      <c r="B97" s="204"/>
      <c r="C97" s="12"/>
      <c r="D97" s="5"/>
      <c r="E97" s="12"/>
      <c r="F97" s="12"/>
      <c r="G97" s="12"/>
      <c r="H97" s="12"/>
      <c r="I97" s="12"/>
      <c r="J97" s="12"/>
      <c r="K97" s="12"/>
      <c r="L97" s="12"/>
      <c r="M97" s="12"/>
      <c r="N97" s="12"/>
      <c r="O97" s="328"/>
      <c r="P97" s="12"/>
      <c r="Q97" s="12"/>
      <c r="R97" s="12"/>
      <c r="S97" s="244"/>
    </row>
    <row r="98" spans="1:20" ht="20.100000000000001" customHeight="1" x14ac:dyDescent="0.25">
      <c r="A98" s="12"/>
      <c r="B98" s="216">
        <v>8</v>
      </c>
      <c r="C98" s="12"/>
      <c r="D98" s="6" t="s">
        <v>257</v>
      </c>
      <c r="E98" s="12"/>
      <c r="F98" s="248"/>
      <c r="G98" s="12"/>
      <c r="H98" s="248"/>
      <c r="I98" s="12"/>
      <c r="J98" s="252"/>
      <c r="K98" s="12"/>
      <c r="L98" s="248"/>
      <c r="M98" s="12"/>
      <c r="N98" s="12"/>
      <c r="O98" s="328"/>
      <c r="P98" s="200"/>
      <c r="Q98" s="12"/>
      <c r="R98" s="12"/>
      <c r="S98" s="244"/>
    </row>
    <row r="99" spans="1:20" ht="5.0999999999999996" customHeight="1" x14ac:dyDescent="0.25">
      <c r="A99" s="12"/>
      <c r="B99" s="204"/>
      <c r="C99" s="12"/>
      <c r="D99" s="5"/>
      <c r="E99" s="12"/>
      <c r="F99" s="12"/>
      <c r="G99" s="12"/>
      <c r="H99" s="12"/>
      <c r="I99" s="12"/>
      <c r="J99" s="12"/>
      <c r="K99" s="12"/>
      <c r="L99" s="12"/>
      <c r="M99" s="12"/>
      <c r="N99" s="12"/>
      <c r="O99" s="328"/>
      <c r="P99" s="12"/>
      <c r="Q99" s="12"/>
      <c r="R99" s="12"/>
      <c r="S99" s="244"/>
    </row>
    <row r="100" spans="1:20" ht="20.100000000000001" customHeight="1" thickBot="1" x14ac:dyDescent="0.3">
      <c r="A100" s="12"/>
      <c r="B100" s="205">
        <v>9</v>
      </c>
      <c r="C100" s="12"/>
      <c r="D100" s="6" t="s">
        <v>258</v>
      </c>
      <c r="E100" s="12"/>
      <c r="F100" s="248"/>
      <c r="G100" s="12"/>
      <c r="H100" s="254"/>
      <c r="I100" s="12"/>
      <c r="J100" s="248"/>
      <c r="K100" s="12"/>
      <c r="L100" s="248"/>
      <c r="M100" s="12"/>
      <c r="N100" s="12"/>
      <c r="O100" s="328"/>
      <c r="P100" s="200"/>
      <c r="Q100" s="12"/>
      <c r="R100" s="12"/>
      <c r="S100" s="244"/>
    </row>
    <row r="101" spans="1:20" ht="4.5" customHeight="1" x14ac:dyDescent="0.25">
      <c r="A101" s="12"/>
      <c r="B101" s="204"/>
      <c r="C101" s="12"/>
      <c r="D101" s="5"/>
      <c r="E101" s="12"/>
      <c r="F101" s="12"/>
      <c r="G101" s="12"/>
      <c r="H101" s="12"/>
      <c r="I101" s="12"/>
      <c r="J101" s="12"/>
      <c r="K101" s="12"/>
      <c r="L101" s="12"/>
      <c r="M101" s="12"/>
      <c r="N101" s="12"/>
      <c r="O101" s="328"/>
      <c r="P101" s="12"/>
      <c r="Q101" s="12"/>
      <c r="R101" s="12"/>
      <c r="S101" s="244"/>
    </row>
    <row r="102" spans="1:20" ht="20.100000000000001" customHeight="1" thickBot="1" x14ac:dyDescent="0.3">
      <c r="A102" s="12"/>
      <c r="B102" s="208">
        <v>10</v>
      </c>
      <c r="C102" s="206"/>
      <c r="D102" s="209" t="s">
        <v>259</v>
      </c>
      <c r="E102" s="206"/>
      <c r="F102" s="253"/>
      <c r="G102" s="206"/>
      <c r="H102" s="254"/>
      <c r="I102" s="206"/>
      <c r="J102" s="253"/>
      <c r="K102" s="206"/>
      <c r="L102" s="253"/>
      <c r="M102" s="206"/>
      <c r="N102" s="206"/>
      <c r="O102" s="329"/>
      <c r="P102" s="12"/>
      <c r="Q102" s="12"/>
      <c r="R102" s="12"/>
      <c r="S102" s="244"/>
    </row>
    <row r="103" spans="1:20" ht="4.5" customHeight="1" thickBot="1" x14ac:dyDescent="0.3">
      <c r="A103" s="229"/>
      <c r="B103" s="12"/>
      <c r="C103" s="12"/>
      <c r="D103" s="5"/>
      <c r="E103" s="12"/>
      <c r="F103" s="12"/>
      <c r="G103" s="12"/>
      <c r="H103" s="12"/>
      <c r="I103" s="12"/>
      <c r="J103" s="12"/>
      <c r="K103" s="12"/>
      <c r="L103" s="12"/>
      <c r="M103" s="12"/>
      <c r="N103" s="12"/>
      <c r="O103" s="12"/>
      <c r="P103" s="12"/>
      <c r="Q103" s="12"/>
      <c r="R103" s="12"/>
      <c r="S103" s="244"/>
    </row>
    <row r="104" spans="1:20" ht="27" customHeight="1" thickBot="1" x14ac:dyDescent="0.3">
      <c r="A104" s="12"/>
      <c r="B104" s="210">
        <v>11</v>
      </c>
      <c r="C104" s="211"/>
      <c r="D104" s="212" t="s">
        <v>260</v>
      </c>
      <c r="E104" s="211"/>
      <c r="F104" s="255"/>
      <c r="G104" s="211"/>
      <c r="H104" s="255"/>
      <c r="I104" s="211"/>
      <c r="J104" s="255"/>
      <c r="K104" s="211"/>
      <c r="L104" s="255"/>
      <c r="M104" s="211"/>
      <c r="N104" s="211"/>
      <c r="O104" s="213" t="s">
        <v>240</v>
      </c>
      <c r="P104" s="12"/>
      <c r="Q104" s="12"/>
      <c r="R104" s="12"/>
      <c r="S104" s="244"/>
    </row>
    <row r="105" spans="1:20" ht="5.0999999999999996" customHeight="1" thickBot="1" x14ac:dyDescent="0.3">
      <c r="A105" s="229"/>
      <c r="B105" s="12"/>
      <c r="C105" s="12"/>
      <c r="D105" s="5"/>
      <c r="E105" s="12"/>
      <c r="F105" s="12"/>
      <c r="G105" s="12"/>
      <c r="H105" s="12"/>
      <c r="I105" s="12"/>
      <c r="J105" s="12"/>
      <c r="K105" s="12"/>
      <c r="L105" s="12"/>
      <c r="M105" s="12"/>
      <c r="N105" s="12"/>
      <c r="O105" s="12"/>
      <c r="P105" s="12"/>
      <c r="Q105" s="12"/>
      <c r="R105" s="12"/>
      <c r="S105" s="244"/>
    </row>
    <row r="106" spans="1:20" ht="20.100000000000001" customHeight="1" x14ac:dyDescent="0.25">
      <c r="A106" s="12"/>
      <c r="B106" s="201">
        <v>12</v>
      </c>
      <c r="C106" s="202"/>
      <c r="D106" s="203" t="s">
        <v>261</v>
      </c>
      <c r="E106" s="202"/>
      <c r="F106" s="250"/>
      <c r="G106" s="202"/>
      <c r="H106" s="250"/>
      <c r="I106" s="202"/>
      <c r="J106" s="251"/>
      <c r="K106" s="202"/>
      <c r="L106" s="250"/>
      <c r="M106" s="202"/>
      <c r="N106" s="202"/>
      <c r="O106" s="327" t="s">
        <v>241</v>
      </c>
      <c r="P106" s="226"/>
      <c r="Q106" s="226"/>
      <c r="R106" s="227"/>
      <c r="S106" s="244"/>
    </row>
    <row r="107" spans="1:20" ht="4.5" customHeight="1" x14ac:dyDescent="0.25">
      <c r="A107" s="12"/>
      <c r="B107" s="204"/>
      <c r="C107" s="12"/>
      <c r="D107" s="5"/>
      <c r="E107" s="12"/>
      <c r="F107" s="12"/>
      <c r="G107" s="12"/>
      <c r="H107" s="12"/>
      <c r="I107" s="12"/>
      <c r="J107" s="12"/>
      <c r="K107" s="12"/>
      <c r="L107" s="12"/>
      <c r="M107" s="12"/>
      <c r="N107" s="12"/>
      <c r="O107" s="328"/>
      <c r="P107" s="12"/>
      <c r="Q107" s="12"/>
      <c r="R107" s="229"/>
      <c r="S107" s="244"/>
    </row>
    <row r="108" spans="1:20" ht="20.100000000000001" customHeight="1" thickBot="1" x14ac:dyDescent="0.3">
      <c r="A108" s="12"/>
      <c r="B108" s="205">
        <v>13</v>
      </c>
      <c r="C108" s="12"/>
      <c r="D108" s="6" t="s">
        <v>262</v>
      </c>
      <c r="E108" s="12"/>
      <c r="F108" s="248"/>
      <c r="G108" s="12"/>
      <c r="H108" s="254"/>
      <c r="I108" s="12"/>
      <c r="J108" s="248"/>
      <c r="K108" s="12"/>
      <c r="L108" s="248"/>
      <c r="M108" s="12"/>
      <c r="N108" s="12"/>
      <c r="O108" s="328"/>
      <c r="P108" s="12"/>
      <c r="Q108" s="12"/>
      <c r="R108" s="229"/>
      <c r="S108" s="244"/>
    </row>
    <row r="109" spans="1:20" ht="4.5" customHeight="1" x14ac:dyDescent="0.25">
      <c r="A109" s="12"/>
      <c r="B109" s="204"/>
      <c r="C109" s="12"/>
      <c r="D109" s="5"/>
      <c r="E109" s="12"/>
      <c r="F109" s="12"/>
      <c r="G109" s="12"/>
      <c r="H109" s="12"/>
      <c r="I109" s="12"/>
      <c r="J109" s="12"/>
      <c r="K109" s="12"/>
      <c r="L109" s="12"/>
      <c r="M109" s="12"/>
      <c r="N109" s="12"/>
      <c r="O109" s="328"/>
      <c r="P109" s="12"/>
      <c r="Q109" s="12"/>
      <c r="R109" s="229"/>
      <c r="S109" s="244"/>
    </row>
    <row r="110" spans="1:20" ht="20.100000000000001" customHeight="1" thickBot="1" x14ac:dyDescent="0.3">
      <c r="A110" s="12"/>
      <c r="B110" s="205">
        <v>14</v>
      </c>
      <c r="C110" s="12"/>
      <c r="D110" s="6" t="s">
        <v>263</v>
      </c>
      <c r="E110" s="12"/>
      <c r="F110" s="248"/>
      <c r="G110" s="12"/>
      <c r="H110" s="254"/>
      <c r="I110" s="12"/>
      <c r="J110" s="248"/>
      <c r="K110" s="12"/>
      <c r="L110" s="248"/>
      <c r="M110" s="12"/>
      <c r="N110" s="12"/>
      <c r="O110" s="328"/>
      <c r="P110" s="12"/>
      <c r="Q110" s="12"/>
      <c r="R110" s="229"/>
      <c r="S110" s="244"/>
    </row>
    <row r="111" spans="1:20" ht="5.0999999999999996" customHeight="1" x14ac:dyDescent="0.25">
      <c r="A111" s="12"/>
      <c r="B111" s="204"/>
      <c r="C111" s="12"/>
      <c r="D111" s="5"/>
      <c r="E111" s="12"/>
      <c r="F111" s="12"/>
      <c r="G111" s="12"/>
      <c r="H111" s="12"/>
      <c r="I111" s="12"/>
      <c r="J111" s="12"/>
      <c r="K111" s="12"/>
      <c r="L111" s="12"/>
      <c r="M111" s="12"/>
      <c r="N111" s="12"/>
      <c r="O111" s="328"/>
      <c r="P111" s="12"/>
      <c r="Q111" s="12"/>
      <c r="R111" s="229"/>
      <c r="S111" s="244"/>
    </row>
    <row r="112" spans="1:20" ht="20.100000000000001" customHeight="1" thickBot="1" x14ac:dyDescent="0.3">
      <c r="A112" s="12"/>
      <c r="B112" s="208">
        <v>15</v>
      </c>
      <c r="C112" s="206"/>
      <c r="D112" s="209" t="s">
        <v>264</v>
      </c>
      <c r="E112" s="206"/>
      <c r="F112" s="253"/>
      <c r="G112" s="206"/>
      <c r="H112" s="254"/>
      <c r="I112" s="206"/>
      <c r="J112" s="253"/>
      <c r="K112" s="206"/>
      <c r="L112" s="253"/>
      <c r="M112" s="206"/>
      <c r="N112" s="206"/>
      <c r="O112" s="329"/>
      <c r="P112" s="230"/>
      <c r="Q112" s="230"/>
      <c r="R112" s="231"/>
      <c r="S112" s="246"/>
      <c r="T112" s="228"/>
    </row>
    <row r="113" spans="1:20" ht="5.0999999999999996" customHeight="1" thickBot="1" x14ac:dyDescent="0.3">
      <c r="A113" s="229"/>
      <c r="B113" s="12"/>
      <c r="C113" s="12"/>
      <c r="D113" s="5"/>
      <c r="E113" s="12"/>
      <c r="F113" s="12"/>
      <c r="G113" s="12"/>
      <c r="H113" s="12"/>
      <c r="I113" s="12"/>
      <c r="J113" s="12"/>
      <c r="K113" s="12"/>
      <c r="L113" s="12"/>
      <c r="M113" s="12"/>
      <c r="N113" s="12"/>
      <c r="O113" s="12"/>
      <c r="P113" s="12"/>
      <c r="Q113" s="12"/>
      <c r="R113" s="12"/>
      <c r="S113" s="226"/>
      <c r="T113" s="228"/>
    </row>
    <row r="114" spans="1:20" ht="30" customHeight="1" thickBot="1" x14ac:dyDescent="0.3">
      <c r="A114" s="12"/>
      <c r="B114" s="210">
        <v>16</v>
      </c>
      <c r="C114" s="211"/>
      <c r="D114" s="212" t="s">
        <v>265</v>
      </c>
      <c r="E114" s="211"/>
      <c r="F114" s="255"/>
      <c r="G114" s="211"/>
      <c r="H114" s="255"/>
      <c r="I114" s="211"/>
      <c r="J114" s="255"/>
      <c r="K114" s="211"/>
      <c r="L114" s="255"/>
      <c r="M114" s="211"/>
      <c r="N114" s="211"/>
      <c r="O114" s="213" t="s">
        <v>242</v>
      </c>
      <c r="P114" s="221"/>
      <c r="Q114" s="221"/>
      <c r="R114" s="221"/>
      <c r="S114" s="225"/>
      <c r="T114" s="228"/>
    </row>
    <row r="115" spans="1:20" ht="5.0999999999999996" customHeight="1" thickBot="1" x14ac:dyDescent="0.3">
      <c r="D115" s="5"/>
      <c r="P115" s="220"/>
      <c r="Q115" s="221"/>
      <c r="R115" s="221"/>
      <c r="S115" s="225"/>
    </row>
    <row r="116" spans="1:20" ht="20.100000000000001" customHeight="1" x14ac:dyDescent="0.25">
      <c r="A116" s="12"/>
      <c r="B116" s="201">
        <v>17</v>
      </c>
      <c r="C116" s="202"/>
      <c r="D116" s="203" t="s">
        <v>266</v>
      </c>
      <c r="E116" s="202"/>
      <c r="F116" s="250"/>
      <c r="G116" s="202"/>
      <c r="H116" s="250"/>
      <c r="I116" s="202"/>
      <c r="J116" s="251"/>
      <c r="K116" s="202"/>
      <c r="L116" s="250"/>
      <c r="M116" s="202"/>
      <c r="N116" s="202"/>
      <c r="O116" s="327" t="s">
        <v>243</v>
      </c>
      <c r="P116" s="12"/>
      <c r="Q116" s="246"/>
      <c r="R116" s="232"/>
      <c r="S116" s="246"/>
      <c r="T116" s="228"/>
    </row>
    <row r="117" spans="1:20" ht="5.0999999999999996" customHeight="1" x14ac:dyDescent="0.25">
      <c r="A117" s="12"/>
      <c r="B117" s="204"/>
      <c r="C117" s="12"/>
      <c r="D117" s="5"/>
      <c r="E117" s="12"/>
      <c r="F117" s="12"/>
      <c r="G117" s="12"/>
      <c r="H117" s="12"/>
      <c r="I117" s="12"/>
      <c r="J117" s="12"/>
      <c r="K117" s="12"/>
      <c r="L117" s="12"/>
      <c r="M117" s="12"/>
      <c r="N117" s="12"/>
      <c r="O117" s="328"/>
      <c r="P117" s="12"/>
      <c r="Q117" s="246"/>
      <c r="R117" s="228"/>
      <c r="S117" s="246"/>
      <c r="T117" s="228"/>
    </row>
    <row r="118" spans="1:20" ht="20.100000000000001" customHeight="1" x14ac:dyDescent="0.25">
      <c r="A118" s="12"/>
      <c r="B118" s="205">
        <v>18</v>
      </c>
      <c r="C118" s="12"/>
      <c r="D118" s="6" t="s">
        <v>267</v>
      </c>
      <c r="E118" s="12"/>
      <c r="F118" s="248"/>
      <c r="G118" s="12"/>
      <c r="H118" s="252"/>
      <c r="I118" s="12"/>
      <c r="J118" s="248"/>
      <c r="K118" s="12"/>
      <c r="L118" s="248"/>
      <c r="M118" s="12"/>
      <c r="N118" s="12"/>
      <c r="O118" s="328"/>
      <c r="P118" s="12"/>
      <c r="Q118" s="246"/>
      <c r="R118" s="228"/>
      <c r="S118" s="246"/>
      <c r="T118" s="228"/>
    </row>
    <row r="119" spans="1:20" ht="5.0999999999999996" customHeight="1" x14ac:dyDescent="0.25">
      <c r="A119" s="12"/>
      <c r="B119" s="204"/>
      <c r="C119" s="12"/>
      <c r="D119" s="5"/>
      <c r="E119" s="12"/>
      <c r="F119" s="12"/>
      <c r="G119" s="12"/>
      <c r="H119" s="12"/>
      <c r="I119" s="12"/>
      <c r="J119" s="12"/>
      <c r="K119" s="12"/>
      <c r="L119" s="12"/>
      <c r="M119" s="12"/>
      <c r="N119" s="12"/>
      <c r="O119" s="328"/>
      <c r="P119" s="12"/>
      <c r="Q119" s="246"/>
      <c r="R119" s="228"/>
      <c r="S119" s="246"/>
      <c r="T119" s="228"/>
    </row>
    <row r="120" spans="1:20" ht="20.100000000000001" customHeight="1" thickBot="1" x14ac:dyDescent="0.3">
      <c r="A120" s="12"/>
      <c r="B120" s="208">
        <v>19</v>
      </c>
      <c r="C120" s="206"/>
      <c r="D120" s="209" t="s">
        <v>268</v>
      </c>
      <c r="E120" s="206"/>
      <c r="F120" s="253"/>
      <c r="G120" s="206"/>
      <c r="H120" s="254"/>
      <c r="I120" s="206"/>
      <c r="J120" s="253"/>
      <c r="K120" s="206"/>
      <c r="L120" s="253"/>
      <c r="M120" s="206"/>
      <c r="N120" s="206"/>
      <c r="O120" s="329"/>
      <c r="P120" s="12"/>
      <c r="Q120" s="246"/>
      <c r="R120" s="228"/>
      <c r="S120" s="246"/>
      <c r="T120" s="228"/>
    </row>
    <row r="121" spans="1:20" ht="4.5" customHeight="1" thickBot="1" x14ac:dyDescent="0.3">
      <c r="A121" s="229"/>
      <c r="B121" s="12"/>
      <c r="C121" s="12"/>
      <c r="D121" s="5"/>
      <c r="E121" s="12"/>
      <c r="F121" s="12"/>
      <c r="G121" s="12"/>
      <c r="H121" s="12"/>
      <c r="I121" s="12"/>
      <c r="J121" s="12"/>
      <c r="K121" s="12"/>
      <c r="L121" s="12"/>
      <c r="M121" s="12"/>
      <c r="N121" s="12"/>
      <c r="O121" s="12"/>
      <c r="P121" s="12"/>
      <c r="Q121" s="246"/>
      <c r="R121" s="228"/>
      <c r="S121" s="246"/>
      <c r="T121" s="228"/>
    </row>
    <row r="122" spans="1:20" ht="30" customHeight="1" thickBot="1" x14ac:dyDescent="0.3">
      <c r="A122" s="12"/>
      <c r="B122" s="210">
        <v>20</v>
      </c>
      <c r="C122" s="211"/>
      <c r="D122" s="212" t="s">
        <v>269</v>
      </c>
      <c r="E122" s="211"/>
      <c r="F122" s="255"/>
      <c r="G122" s="211"/>
      <c r="H122" s="255"/>
      <c r="I122" s="211"/>
      <c r="J122" s="255"/>
      <c r="K122" s="211"/>
      <c r="L122" s="255"/>
      <c r="M122" s="211"/>
      <c r="N122" s="211"/>
      <c r="O122" s="213" t="s">
        <v>244</v>
      </c>
      <c r="P122" s="12"/>
      <c r="Q122" s="246"/>
      <c r="R122" s="228"/>
      <c r="S122" s="246"/>
      <c r="T122" s="228"/>
    </row>
    <row r="123" spans="1:20" ht="5.0999999999999996" customHeight="1" thickBot="1" x14ac:dyDescent="0.3">
      <c r="A123" s="229"/>
      <c r="B123" s="206"/>
      <c r="C123" s="206"/>
      <c r="D123" s="214"/>
      <c r="E123" s="206"/>
      <c r="F123" s="206"/>
      <c r="G123" s="206"/>
      <c r="H123" s="206"/>
      <c r="I123" s="206"/>
      <c r="J123" s="206"/>
      <c r="K123" s="206"/>
      <c r="L123" s="206"/>
      <c r="M123" s="206"/>
      <c r="N123" s="206"/>
      <c r="O123" s="207"/>
      <c r="P123" s="12"/>
      <c r="Q123" s="246"/>
      <c r="R123" s="228"/>
      <c r="S123" s="246"/>
      <c r="T123" s="228"/>
    </row>
    <row r="124" spans="1:20" ht="45" customHeight="1" thickBot="1" x14ac:dyDescent="0.3">
      <c r="A124" s="12"/>
      <c r="B124" s="210">
        <v>21</v>
      </c>
      <c r="C124" s="211"/>
      <c r="D124" s="212" t="s">
        <v>270</v>
      </c>
      <c r="E124" s="211"/>
      <c r="F124" s="255"/>
      <c r="G124" s="211"/>
      <c r="H124" s="255"/>
      <c r="I124" s="211"/>
      <c r="J124" s="255"/>
      <c r="K124" s="211"/>
      <c r="L124" s="255"/>
      <c r="M124" s="211"/>
      <c r="N124" s="211"/>
      <c r="O124" s="213" t="s">
        <v>245</v>
      </c>
      <c r="P124" s="12"/>
      <c r="Q124" s="246"/>
      <c r="R124" s="228"/>
      <c r="S124" s="246"/>
      <c r="T124" s="228"/>
    </row>
    <row r="125" spans="1:20" ht="4.5" customHeight="1" thickBot="1" x14ac:dyDescent="0.3">
      <c r="A125" s="229"/>
      <c r="B125" s="12"/>
      <c r="C125" s="12"/>
      <c r="D125" s="5"/>
      <c r="E125" s="12"/>
      <c r="F125" s="12"/>
      <c r="G125" s="12"/>
      <c r="H125" s="12"/>
      <c r="I125" s="12"/>
      <c r="J125" s="12"/>
      <c r="K125" s="12"/>
      <c r="L125" s="12"/>
      <c r="M125" s="12"/>
      <c r="N125" s="12"/>
      <c r="O125" s="12"/>
      <c r="P125" s="12"/>
      <c r="Q125" s="246"/>
      <c r="R125" s="228"/>
      <c r="S125" s="246"/>
      <c r="T125" s="228"/>
    </row>
    <row r="126" spans="1:20" ht="20.100000000000001" customHeight="1" x14ac:dyDescent="0.25">
      <c r="A126" s="12"/>
      <c r="B126" s="201">
        <v>22</v>
      </c>
      <c r="C126" s="202"/>
      <c r="D126" s="203" t="s">
        <v>271</v>
      </c>
      <c r="E126" s="202"/>
      <c r="F126" s="250"/>
      <c r="G126" s="202"/>
      <c r="H126" s="250"/>
      <c r="I126" s="202"/>
      <c r="J126" s="251"/>
      <c r="K126" s="202"/>
      <c r="L126" s="250"/>
      <c r="M126" s="202"/>
      <c r="N126" s="202"/>
      <c r="O126" s="327" t="s">
        <v>246</v>
      </c>
      <c r="P126" s="12"/>
      <c r="Q126" s="246"/>
      <c r="R126" s="228"/>
      <c r="S126" s="246"/>
      <c r="T126" s="228"/>
    </row>
    <row r="127" spans="1:20" ht="5.0999999999999996" customHeight="1" x14ac:dyDescent="0.25">
      <c r="A127" s="12"/>
      <c r="B127" s="204"/>
      <c r="C127" s="12"/>
      <c r="D127" s="5"/>
      <c r="E127" s="12"/>
      <c r="F127" s="12"/>
      <c r="G127" s="12"/>
      <c r="H127" s="12"/>
      <c r="I127" s="12"/>
      <c r="J127" s="12"/>
      <c r="K127" s="12"/>
      <c r="L127" s="12"/>
      <c r="M127" s="12"/>
      <c r="N127" s="12"/>
      <c r="O127" s="328"/>
      <c r="P127" s="12"/>
      <c r="Q127" s="246"/>
      <c r="R127" s="228"/>
      <c r="S127" s="246"/>
      <c r="T127" s="228"/>
    </row>
    <row r="128" spans="1:20" ht="20.100000000000001" customHeight="1" x14ac:dyDescent="0.25">
      <c r="A128" s="12"/>
      <c r="B128" s="205">
        <v>23</v>
      </c>
      <c r="C128" s="12"/>
      <c r="D128" s="6" t="s">
        <v>272</v>
      </c>
      <c r="E128" s="12"/>
      <c r="F128" s="248"/>
      <c r="G128" s="12"/>
      <c r="H128" s="252"/>
      <c r="I128" s="12"/>
      <c r="J128" s="248"/>
      <c r="K128" s="12"/>
      <c r="L128" s="248"/>
      <c r="M128" s="12"/>
      <c r="N128" s="12"/>
      <c r="O128" s="328"/>
      <c r="P128" s="12"/>
      <c r="Q128" s="246"/>
      <c r="R128" s="228"/>
      <c r="S128" s="246"/>
      <c r="T128" s="228"/>
    </row>
    <row r="129" spans="1:20" ht="5.0999999999999996" customHeight="1" x14ac:dyDescent="0.25">
      <c r="A129" s="12"/>
      <c r="B129" s="204"/>
      <c r="C129" s="12"/>
      <c r="D129" s="5"/>
      <c r="E129" s="12"/>
      <c r="F129" s="12"/>
      <c r="G129" s="12"/>
      <c r="H129" s="12"/>
      <c r="I129" s="12"/>
      <c r="J129" s="12"/>
      <c r="K129" s="12"/>
      <c r="L129" s="12"/>
      <c r="M129" s="12"/>
      <c r="N129" s="12"/>
      <c r="O129" s="328"/>
      <c r="P129" s="12"/>
      <c r="Q129" s="246"/>
      <c r="R129" s="228"/>
      <c r="S129" s="246"/>
      <c r="T129" s="228"/>
    </row>
    <row r="130" spans="1:20" ht="20.100000000000001" customHeight="1" x14ac:dyDescent="0.25">
      <c r="A130" s="12"/>
      <c r="B130" s="205">
        <v>24</v>
      </c>
      <c r="C130" s="12"/>
      <c r="D130" s="6" t="s">
        <v>273</v>
      </c>
      <c r="E130" s="12"/>
      <c r="F130" s="248"/>
      <c r="G130" s="12"/>
      <c r="H130" s="252"/>
      <c r="I130" s="12"/>
      <c r="J130" s="248"/>
      <c r="K130" s="12"/>
      <c r="L130" s="248"/>
      <c r="M130" s="12"/>
      <c r="N130" s="12"/>
      <c r="O130" s="328"/>
      <c r="P130" s="12"/>
      <c r="Q130" s="246"/>
      <c r="R130" s="228"/>
      <c r="S130" s="246"/>
      <c r="T130" s="228"/>
    </row>
    <row r="131" spans="1:20" ht="5.0999999999999996" customHeight="1" x14ac:dyDescent="0.25">
      <c r="A131" s="12"/>
      <c r="B131" s="204"/>
      <c r="C131" s="12"/>
      <c r="D131" s="5"/>
      <c r="E131" s="12"/>
      <c r="F131" s="12"/>
      <c r="G131" s="12"/>
      <c r="H131" s="12"/>
      <c r="I131" s="12"/>
      <c r="J131" s="12"/>
      <c r="K131" s="12"/>
      <c r="L131" s="12"/>
      <c r="M131" s="12"/>
      <c r="N131" s="12"/>
      <c r="O131" s="328"/>
      <c r="P131" s="12"/>
      <c r="Q131" s="246"/>
      <c r="R131" s="228"/>
      <c r="S131" s="246"/>
      <c r="T131" s="228"/>
    </row>
    <row r="132" spans="1:20" ht="20.100000000000001" customHeight="1" thickBot="1" x14ac:dyDescent="0.3">
      <c r="A132" s="12"/>
      <c r="B132" s="208">
        <v>25</v>
      </c>
      <c r="C132" s="206"/>
      <c r="D132" s="209" t="s">
        <v>274</v>
      </c>
      <c r="E132" s="206"/>
      <c r="F132" s="253"/>
      <c r="G132" s="206"/>
      <c r="H132" s="253"/>
      <c r="I132" s="206"/>
      <c r="J132" s="253"/>
      <c r="K132" s="206"/>
      <c r="L132" s="253"/>
      <c r="M132" s="206"/>
      <c r="N132" s="206"/>
      <c r="O132" s="329"/>
      <c r="P132" s="12"/>
      <c r="Q132" s="246"/>
      <c r="R132" s="228"/>
      <c r="S132" s="246"/>
      <c r="T132" s="228"/>
    </row>
    <row r="133" spans="1:20" ht="5.0999999999999996" customHeight="1" thickBot="1" x14ac:dyDescent="0.3">
      <c r="A133" s="229"/>
      <c r="B133" s="12"/>
      <c r="C133" s="12"/>
      <c r="D133" s="5"/>
      <c r="E133" s="12"/>
      <c r="F133" s="12"/>
      <c r="G133" s="12"/>
      <c r="H133" s="12"/>
      <c r="I133" s="12"/>
      <c r="J133" s="12"/>
      <c r="K133" s="12"/>
      <c r="L133" s="12"/>
      <c r="M133" s="12"/>
      <c r="N133" s="12"/>
      <c r="O133" s="12"/>
      <c r="P133" s="12"/>
      <c r="Q133" s="246"/>
      <c r="R133" s="228"/>
      <c r="S133" s="246"/>
      <c r="T133" s="228"/>
    </row>
    <row r="134" spans="1:20" ht="20.100000000000001" customHeight="1" x14ac:dyDescent="0.25">
      <c r="A134" s="12"/>
      <c r="B134" s="201">
        <v>26</v>
      </c>
      <c r="C134" s="202"/>
      <c r="D134" s="203" t="s">
        <v>275</v>
      </c>
      <c r="E134" s="202"/>
      <c r="F134" s="250"/>
      <c r="G134" s="202"/>
      <c r="H134" s="250"/>
      <c r="I134" s="202"/>
      <c r="J134" s="250"/>
      <c r="K134" s="202"/>
      <c r="L134" s="250"/>
      <c r="M134" s="202"/>
      <c r="N134" s="202"/>
      <c r="O134" s="327" t="s">
        <v>247</v>
      </c>
      <c r="P134" s="12"/>
      <c r="Q134" s="246"/>
      <c r="R134" s="228"/>
      <c r="S134" s="246"/>
      <c r="T134" s="228"/>
    </row>
    <row r="135" spans="1:20" ht="4.5" customHeight="1" x14ac:dyDescent="0.25">
      <c r="A135" s="12"/>
      <c r="B135" s="204"/>
      <c r="C135" s="12"/>
      <c r="D135" s="5"/>
      <c r="E135" s="12"/>
      <c r="F135" s="12"/>
      <c r="G135" s="12"/>
      <c r="H135" s="12"/>
      <c r="I135" s="12"/>
      <c r="J135" s="12"/>
      <c r="K135" s="12"/>
      <c r="L135" s="12"/>
      <c r="M135" s="12"/>
      <c r="N135" s="12"/>
      <c r="O135" s="328"/>
      <c r="P135" s="12"/>
      <c r="Q135" s="246"/>
      <c r="R135" s="228"/>
      <c r="S135" s="246"/>
      <c r="T135" s="228"/>
    </row>
    <row r="136" spans="1:20" ht="20.100000000000001" customHeight="1" x14ac:dyDescent="0.25">
      <c r="A136" s="12"/>
      <c r="B136" s="205">
        <v>27</v>
      </c>
      <c r="C136" s="12"/>
      <c r="D136" s="6" t="s">
        <v>276</v>
      </c>
      <c r="E136" s="12"/>
      <c r="F136" s="248"/>
      <c r="G136" s="12"/>
      <c r="H136" s="252"/>
      <c r="I136" s="12"/>
      <c r="J136" s="248"/>
      <c r="K136" s="12"/>
      <c r="L136" s="248"/>
      <c r="M136" s="12"/>
      <c r="N136" s="12"/>
      <c r="O136" s="328"/>
      <c r="P136" s="12"/>
      <c r="Q136" s="246"/>
      <c r="R136" s="228"/>
      <c r="S136" s="246"/>
      <c r="T136" s="228"/>
    </row>
    <row r="137" spans="1:20" ht="5.0999999999999996" customHeight="1" x14ac:dyDescent="0.25">
      <c r="A137" s="12"/>
      <c r="B137" s="204"/>
      <c r="C137" s="12"/>
      <c r="D137" s="5"/>
      <c r="E137" s="12"/>
      <c r="F137" s="12"/>
      <c r="G137" s="12"/>
      <c r="H137" s="12"/>
      <c r="I137" s="12"/>
      <c r="J137" s="12"/>
      <c r="K137" s="12"/>
      <c r="L137" s="12"/>
      <c r="M137" s="12"/>
      <c r="N137" s="12"/>
      <c r="O137" s="328"/>
      <c r="P137" s="12"/>
      <c r="Q137" s="246"/>
      <c r="R137" s="228"/>
      <c r="S137" s="246"/>
      <c r="T137" s="228"/>
    </row>
    <row r="138" spans="1:20" ht="20.100000000000001" customHeight="1" x14ac:dyDescent="0.25">
      <c r="A138" s="12"/>
      <c r="B138" s="205">
        <v>28</v>
      </c>
      <c r="C138" s="12"/>
      <c r="D138" s="6" t="s">
        <v>277</v>
      </c>
      <c r="E138" s="12"/>
      <c r="F138" s="248"/>
      <c r="G138" s="12"/>
      <c r="H138" s="248"/>
      <c r="I138" s="12"/>
      <c r="J138" s="248"/>
      <c r="K138" s="12"/>
      <c r="L138" s="248"/>
      <c r="M138" s="12"/>
      <c r="N138" s="12"/>
      <c r="O138" s="328"/>
      <c r="P138" s="12"/>
      <c r="Q138" s="246"/>
      <c r="R138" s="228"/>
      <c r="S138" s="246"/>
      <c r="T138" s="228"/>
    </row>
    <row r="139" spans="1:20" ht="4.5" customHeight="1" x14ac:dyDescent="0.25">
      <c r="A139" s="12"/>
      <c r="B139" s="204"/>
      <c r="C139" s="12"/>
      <c r="D139" s="5"/>
      <c r="E139" s="12"/>
      <c r="F139" s="12"/>
      <c r="G139" s="12"/>
      <c r="H139" s="12"/>
      <c r="I139" s="12"/>
      <c r="J139" s="12"/>
      <c r="K139" s="12"/>
      <c r="L139" s="12"/>
      <c r="M139" s="12"/>
      <c r="N139" s="12"/>
      <c r="O139" s="328"/>
      <c r="P139" s="12"/>
      <c r="Q139" s="246"/>
      <c r="R139" s="228"/>
      <c r="S139" s="246"/>
      <c r="T139" s="228"/>
    </row>
    <row r="140" spans="1:20" ht="20.100000000000001" customHeight="1" x14ac:dyDescent="0.25">
      <c r="A140" s="12"/>
      <c r="B140" s="205">
        <v>29</v>
      </c>
      <c r="C140" s="12"/>
      <c r="D140" s="6" t="s">
        <v>278</v>
      </c>
      <c r="E140" s="12"/>
      <c r="F140" s="248"/>
      <c r="G140" s="12"/>
      <c r="H140" s="248"/>
      <c r="I140" s="12"/>
      <c r="J140" s="248"/>
      <c r="K140" s="12"/>
      <c r="L140" s="248"/>
      <c r="M140" s="12"/>
      <c r="N140" s="12"/>
      <c r="O140" s="328"/>
      <c r="P140" s="12"/>
      <c r="Q140" s="246"/>
      <c r="R140" s="228"/>
      <c r="S140" s="246"/>
      <c r="T140" s="228"/>
    </row>
    <row r="141" spans="1:20" ht="4.5" customHeight="1" x14ac:dyDescent="0.25">
      <c r="A141" s="12"/>
      <c r="B141" s="204"/>
      <c r="C141" s="12"/>
      <c r="D141" s="5"/>
      <c r="E141" s="12"/>
      <c r="F141" s="12"/>
      <c r="G141" s="12"/>
      <c r="H141" s="12"/>
      <c r="I141" s="12"/>
      <c r="J141" s="12"/>
      <c r="K141" s="12"/>
      <c r="L141" s="12"/>
      <c r="M141" s="12"/>
      <c r="N141" s="12"/>
      <c r="O141" s="328"/>
      <c r="P141" s="12"/>
      <c r="Q141" s="246"/>
      <c r="R141" s="228"/>
      <c r="S141" s="246"/>
      <c r="T141" s="228"/>
    </row>
    <row r="142" spans="1:20" ht="20.100000000000001" customHeight="1" x14ac:dyDescent="0.25">
      <c r="A142" s="12"/>
      <c r="B142" s="205">
        <v>30</v>
      </c>
      <c r="C142" s="12"/>
      <c r="D142" s="6" t="s">
        <v>279</v>
      </c>
      <c r="E142" s="12"/>
      <c r="F142" s="248"/>
      <c r="G142" s="12"/>
      <c r="H142" s="248"/>
      <c r="I142" s="12"/>
      <c r="J142" s="248"/>
      <c r="K142" s="12"/>
      <c r="L142" s="248"/>
      <c r="M142" s="12"/>
      <c r="N142" s="12"/>
      <c r="O142" s="328"/>
      <c r="P142" s="12"/>
      <c r="Q142" s="246"/>
      <c r="R142" s="228"/>
      <c r="S142" s="246"/>
      <c r="T142" s="228"/>
    </row>
    <row r="143" spans="1:20" ht="5.0999999999999996" customHeight="1" x14ac:dyDescent="0.25">
      <c r="A143" s="12"/>
      <c r="B143" s="204"/>
      <c r="C143" s="12"/>
      <c r="D143" s="5"/>
      <c r="E143" s="12"/>
      <c r="F143" s="12"/>
      <c r="G143" s="12"/>
      <c r="H143" s="12"/>
      <c r="I143" s="12"/>
      <c r="J143" s="12"/>
      <c r="K143" s="12"/>
      <c r="L143" s="12"/>
      <c r="M143" s="12"/>
      <c r="N143" s="12"/>
      <c r="O143" s="328"/>
      <c r="P143" s="12"/>
      <c r="Q143" s="246"/>
      <c r="R143" s="228"/>
      <c r="S143" s="246"/>
      <c r="T143" s="228"/>
    </row>
    <row r="144" spans="1:20" ht="20.100000000000001" customHeight="1" x14ac:dyDescent="0.25">
      <c r="A144" s="12"/>
      <c r="B144" s="205">
        <v>31</v>
      </c>
      <c r="C144" s="12"/>
      <c r="D144" s="6" t="s">
        <v>280</v>
      </c>
      <c r="E144" s="12"/>
      <c r="F144" s="248"/>
      <c r="G144" s="12"/>
      <c r="H144" s="248"/>
      <c r="I144" s="12"/>
      <c r="J144" s="248"/>
      <c r="K144" s="12"/>
      <c r="L144" s="248"/>
      <c r="M144" s="12"/>
      <c r="N144" s="12"/>
      <c r="O144" s="328"/>
      <c r="P144" s="12"/>
      <c r="Q144" s="246"/>
      <c r="R144" s="228"/>
      <c r="S144" s="246"/>
      <c r="T144" s="228"/>
    </row>
    <row r="145" spans="1:20" ht="5.0999999999999996" customHeight="1" x14ac:dyDescent="0.25">
      <c r="A145" s="12"/>
      <c r="B145" s="204"/>
      <c r="C145" s="12"/>
      <c r="D145" s="5"/>
      <c r="E145" s="12"/>
      <c r="F145" s="12"/>
      <c r="G145" s="12"/>
      <c r="H145" s="12"/>
      <c r="I145" s="12"/>
      <c r="J145" s="12"/>
      <c r="K145" s="12"/>
      <c r="L145" s="12"/>
      <c r="M145" s="12"/>
      <c r="N145" s="12"/>
      <c r="O145" s="328"/>
      <c r="P145" s="12"/>
      <c r="Q145" s="246"/>
      <c r="R145" s="228"/>
      <c r="S145" s="246"/>
      <c r="T145" s="228"/>
    </row>
    <row r="146" spans="1:20" ht="20.100000000000001" customHeight="1" thickBot="1" x14ac:dyDescent="0.3">
      <c r="A146" s="12"/>
      <c r="B146" s="208">
        <v>32</v>
      </c>
      <c r="C146" s="206"/>
      <c r="D146" s="209" t="s">
        <v>281</v>
      </c>
      <c r="E146" s="206"/>
      <c r="F146" s="253"/>
      <c r="G146" s="206"/>
      <c r="H146" s="253"/>
      <c r="I146" s="206"/>
      <c r="J146" s="253"/>
      <c r="K146" s="206"/>
      <c r="L146" s="253"/>
      <c r="M146" s="206"/>
      <c r="N146" s="206"/>
      <c r="O146" s="329"/>
      <c r="P146" s="12"/>
      <c r="Q146" s="246"/>
      <c r="R146" s="228"/>
      <c r="S146" s="246"/>
      <c r="T146" s="233"/>
    </row>
    <row r="147" spans="1:20" ht="5.0999999999999996" customHeight="1" thickBot="1" x14ac:dyDescent="0.3">
      <c r="A147" s="229"/>
      <c r="B147" s="12"/>
      <c r="C147" s="12"/>
      <c r="D147" s="5"/>
      <c r="E147" s="12"/>
      <c r="F147" s="12"/>
      <c r="G147" s="12"/>
      <c r="H147" s="12"/>
      <c r="I147" s="12"/>
      <c r="J147" s="12"/>
      <c r="K147" s="12"/>
      <c r="L147" s="12"/>
      <c r="M147" s="12"/>
      <c r="N147" s="12"/>
      <c r="O147" s="12"/>
      <c r="P147" s="12"/>
      <c r="Q147" s="246"/>
      <c r="R147" s="228"/>
      <c r="S147" s="246"/>
      <c r="T147" s="234"/>
    </row>
    <row r="148" spans="1:20" ht="19.5" customHeight="1" x14ac:dyDescent="0.25">
      <c r="A148" s="12"/>
      <c r="B148" s="201">
        <v>33</v>
      </c>
      <c r="C148" s="202"/>
      <c r="D148" s="203" t="s">
        <v>282</v>
      </c>
      <c r="E148" s="202"/>
      <c r="F148" s="250"/>
      <c r="G148" s="202"/>
      <c r="H148" s="250"/>
      <c r="I148" s="202"/>
      <c r="J148" s="250"/>
      <c r="K148" s="202"/>
      <c r="L148" s="250"/>
      <c r="M148" s="202"/>
      <c r="N148" s="202"/>
      <c r="O148" s="327" t="s">
        <v>248</v>
      </c>
      <c r="P148" s="12"/>
      <c r="Q148" s="246"/>
      <c r="R148" s="228"/>
      <c r="S148" s="246"/>
      <c r="T148" s="234"/>
    </row>
    <row r="149" spans="1:20" ht="4.5" customHeight="1" x14ac:dyDescent="0.25">
      <c r="A149" s="12"/>
      <c r="B149" s="204"/>
      <c r="C149" s="12"/>
      <c r="D149" s="5"/>
      <c r="E149" s="12"/>
      <c r="F149" s="12"/>
      <c r="G149" s="12"/>
      <c r="H149" s="12"/>
      <c r="I149" s="12"/>
      <c r="J149" s="12"/>
      <c r="K149" s="12"/>
      <c r="L149" s="12"/>
      <c r="M149" s="12"/>
      <c r="N149" s="12"/>
      <c r="O149" s="328"/>
      <c r="P149" s="12"/>
      <c r="Q149" s="246"/>
      <c r="R149" s="228"/>
      <c r="S149" s="246"/>
      <c r="T149" s="234"/>
    </row>
    <row r="150" spans="1:20" ht="20.100000000000001" customHeight="1" x14ac:dyDescent="0.25">
      <c r="A150" s="12"/>
      <c r="B150" s="205">
        <v>34</v>
      </c>
      <c r="C150" s="12"/>
      <c r="D150" s="6" t="s">
        <v>283</v>
      </c>
      <c r="E150" s="12"/>
      <c r="F150" s="248"/>
      <c r="G150" s="12"/>
      <c r="H150" s="248"/>
      <c r="I150" s="12"/>
      <c r="J150" s="248"/>
      <c r="K150" s="12"/>
      <c r="L150" s="248"/>
      <c r="M150" s="12"/>
      <c r="N150" s="12"/>
      <c r="O150" s="328"/>
      <c r="P150" s="12"/>
      <c r="Q150" s="246"/>
      <c r="R150" s="228"/>
      <c r="S150" s="246"/>
      <c r="T150" s="234"/>
    </row>
    <row r="151" spans="1:20" ht="5.0999999999999996" customHeight="1" x14ac:dyDescent="0.25">
      <c r="A151" s="12"/>
      <c r="B151" s="204"/>
      <c r="C151" s="12"/>
      <c r="D151" s="5"/>
      <c r="E151" s="12"/>
      <c r="F151" s="12"/>
      <c r="G151" s="12"/>
      <c r="H151" s="12"/>
      <c r="I151" s="12"/>
      <c r="J151" s="12"/>
      <c r="K151" s="12"/>
      <c r="L151" s="12"/>
      <c r="M151" s="12"/>
      <c r="N151" s="12"/>
      <c r="O151" s="328"/>
      <c r="P151" s="12"/>
      <c r="Q151" s="246"/>
      <c r="R151" s="228"/>
      <c r="S151" s="246"/>
      <c r="T151" s="234"/>
    </row>
    <row r="152" spans="1:20" ht="20.100000000000001" customHeight="1" x14ac:dyDescent="0.25">
      <c r="A152" s="12"/>
      <c r="B152" s="205">
        <v>35</v>
      </c>
      <c r="C152" s="12"/>
      <c r="D152" s="6" t="s">
        <v>284</v>
      </c>
      <c r="E152" s="12"/>
      <c r="F152" s="248"/>
      <c r="G152" s="256"/>
      <c r="H152" s="248"/>
      <c r="I152" s="12"/>
      <c r="J152" s="252"/>
      <c r="K152" s="12"/>
      <c r="L152" s="248"/>
      <c r="M152" s="12"/>
      <c r="N152" s="12"/>
      <c r="O152" s="328"/>
      <c r="P152" s="12"/>
      <c r="Q152" s="246"/>
      <c r="R152" s="228"/>
      <c r="S152" s="246"/>
      <c r="T152" s="234"/>
    </row>
    <row r="153" spans="1:20" ht="5.0999999999999996" customHeight="1" x14ac:dyDescent="0.25">
      <c r="A153" s="12"/>
      <c r="B153" s="204"/>
      <c r="C153" s="12"/>
      <c r="D153" s="5"/>
      <c r="E153" s="12"/>
      <c r="F153" s="12"/>
      <c r="G153" s="12"/>
      <c r="H153" s="12"/>
      <c r="I153" s="12"/>
      <c r="J153" s="12"/>
      <c r="K153" s="12"/>
      <c r="L153" s="12"/>
      <c r="M153" s="12"/>
      <c r="N153" s="12"/>
      <c r="O153" s="328"/>
      <c r="P153" s="12"/>
      <c r="Q153" s="246"/>
      <c r="R153" s="228"/>
      <c r="S153" s="246"/>
      <c r="T153" s="234"/>
    </row>
    <row r="154" spans="1:20" ht="20.100000000000001" customHeight="1" x14ac:dyDescent="0.25">
      <c r="A154" s="232"/>
      <c r="B154" s="238">
        <v>36</v>
      </c>
      <c r="C154" s="12"/>
      <c r="D154" s="6" t="s">
        <v>285</v>
      </c>
      <c r="E154" s="12"/>
      <c r="F154" s="248"/>
      <c r="G154" s="12"/>
      <c r="H154" s="252"/>
      <c r="I154" s="12"/>
      <c r="J154" s="248"/>
      <c r="K154" s="12"/>
      <c r="L154" s="248"/>
      <c r="M154" s="12"/>
      <c r="N154" s="12"/>
      <c r="O154" s="328"/>
      <c r="P154" s="12"/>
      <c r="Q154" s="246"/>
      <c r="R154" s="228"/>
      <c r="S154" s="246"/>
      <c r="T154" s="234"/>
    </row>
    <row r="155" spans="1:20" ht="5.0999999999999996" customHeight="1" x14ac:dyDescent="0.25">
      <c r="A155" s="228"/>
      <c r="B155" s="239"/>
      <c r="C155" s="12"/>
      <c r="D155" s="5"/>
      <c r="E155" s="12"/>
      <c r="F155" s="12"/>
      <c r="G155" s="12"/>
      <c r="H155" s="12"/>
      <c r="I155" s="12"/>
      <c r="J155" s="12"/>
      <c r="K155" s="12"/>
      <c r="L155" s="12"/>
      <c r="M155" s="12"/>
      <c r="N155" s="12"/>
      <c r="O155" s="328"/>
      <c r="P155" s="12"/>
      <c r="Q155" s="246"/>
      <c r="R155" s="228"/>
      <c r="S155" s="246"/>
      <c r="T155" s="234"/>
    </row>
    <row r="156" spans="1:20" ht="20.100000000000001" customHeight="1" x14ac:dyDescent="0.25">
      <c r="A156" s="228"/>
      <c r="B156" s="240">
        <v>37</v>
      </c>
      <c r="C156" s="12"/>
      <c r="D156" s="6" t="s">
        <v>286</v>
      </c>
      <c r="E156" s="12"/>
      <c r="F156" s="248"/>
      <c r="G156" s="12"/>
      <c r="H156" s="252"/>
      <c r="I156" s="12"/>
      <c r="J156" s="248"/>
      <c r="K156" s="12"/>
      <c r="L156" s="248"/>
      <c r="M156" s="12"/>
      <c r="N156" s="12"/>
      <c r="O156" s="328"/>
      <c r="P156" s="12"/>
      <c r="Q156" s="246"/>
      <c r="R156" s="228"/>
      <c r="S156" s="246"/>
      <c r="T156" s="236"/>
    </row>
    <row r="157" spans="1:20" ht="4.5" customHeight="1" x14ac:dyDescent="0.25">
      <c r="A157" s="228"/>
      <c r="B157" s="239"/>
      <c r="C157" s="12"/>
      <c r="D157" s="5"/>
      <c r="E157" s="12"/>
      <c r="F157" s="12"/>
      <c r="G157" s="12"/>
      <c r="H157" s="12"/>
      <c r="I157" s="12"/>
      <c r="J157" s="12"/>
      <c r="K157" s="12"/>
      <c r="L157" s="12"/>
      <c r="M157" s="12"/>
      <c r="N157" s="12"/>
      <c r="O157" s="328"/>
      <c r="P157" s="12"/>
      <c r="Q157" s="246"/>
      <c r="R157" s="228"/>
      <c r="S157" s="246"/>
      <c r="T157" s="234"/>
    </row>
    <row r="158" spans="1:20" ht="19.5" customHeight="1" x14ac:dyDescent="0.25">
      <c r="A158" s="228"/>
      <c r="B158" s="240">
        <v>38</v>
      </c>
      <c r="C158" s="12"/>
      <c r="D158" s="6" t="s">
        <v>287</v>
      </c>
      <c r="E158" s="12"/>
      <c r="F158" s="248"/>
      <c r="G158" s="12"/>
      <c r="H158" s="252"/>
      <c r="I158" s="256"/>
      <c r="J158" s="248"/>
      <c r="K158" s="12"/>
      <c r="L158" s="248"/>
      <c r="M158" s="12"/>
      <c r="N158" s="12"/>
      <c r="O158" s="328"/>
      <c r="P158" s="12"/>
      <c r="Q158" s="246"/>
      <c r="R158" s="228"/>
      <c r="S158" s="246"/>
      <c r="T158" s="234"/>
    </row>
    <row r="159" spans="1:20" ht="4.5" customHeight="1" x14ac:dyDescent="0.25">
      <c r="A159" s="228"/>
      <c r="B159" s="239"/>
      <c r="C159" s="12"/>
      <c r="D159" s="5"/>
      <c r="E159" s="12"/>
      <c r="F159" s="12"/>
      <c r="G159" s="12"/>
      <c r="H159" s="12"/>
      <c r="I159" s="12"/>
      <c r="J159" s="12"/>
      <c r="K159" s="12"/>
      <c r="L159" s="12"/>
      <c r="M159" s="12"/>
      <c r="N159" s="12"/>
      <c r="O159" s="328"/>
      <c r="P159" s="12"/>
      <c r="Q159" s="246"/>
      <c r="R159" s="228"/>
      <c r="S159" s="246"/>
      <c r="T159" s="234"/>
    </row>
    <row r="160" spans="1:20" ht="20.100000000000001" customHeight="1" x14ac:dyDescent="0.25">
      <c r="A160" s="228"/>
      <c r="B160" s="240">
        <v>39</v>
      </c>
      <c r="C160" s="12"/>
      <c r="D160" s="6" t="s">
        <v>288</v>
      </c>
      <c r="E160" s="12"/>
      <c r="F160" s="248"/>
      <c r="G160" s="12"/>
      <c r="H160" s="252"/>
      <c r="I160" s="12"/>
      <c r="J160" s="248"/>
      <c r="K160" s="12"/>
      <c r="L160" s="248"/>
      <c r="M160" s="12"/>
      <c r="N160" s="12"/>
      <c r="O160" s="328"/>
      <c r="P160" s="12"/>
      <c r="Q160" s="246"/>
      <c r="R160" s="228"/>
      <c r="S160" s="246"/>
      <c r="T160" s="234"/>
    </row>
    <row r="161" spans="1:20" ht="5.0999999999999996" customHeight="1" x14ac:dyDescent="0.25">
      <c r="A161" s="228"/>
      <c r="B161" s="239"/>
      <c r="C161" s="12"/>
      <c r="D161" s="5"/>
      <c r="E161" s="12"/>
      <c r="F161" s="12"/>
      <c r="G161" s="12"/>
      <c r="H161" s="12"/>
      <c r="I161" s="12"/>
      <c r="J161" s="12"/>
      <c r="K161" s="12"/>
      <c r="L161" s="12"/>
      <c r="M161" s="12"/>
      <c r="N161" s="12"/>
      <c r="O161" s="328"/>
      <c r="P161" s="12"/>
      <c r="Q161" s="246"/>
      <c r="R161" s="228"/>
      <c r="S161" s="246"/>
      <c r="T161" s="234"/>
    </row>
    <row r="162" spans="1:20" ht="20.100000000000001" customHeight="1" x14ac:dyDescent="0.25">
      <c r="A162" s="228"/>
      <c r="B162" s="240">
        <v>40</v>
      </c>
      <c r="C162" s="12"/>
      <c r="D162" s="6" t="s">
        <v>289</v>
      </c>
      <c r="E162" s="12"/>
      <c r="F162" s="248"/>
      <c r="G162" s="12"/>
      <c r="H162" s="252"/>
      <c r="I162" s="12"/>
      <c r="J162" s="248"/>
      <c r="K162" s="12"/>
      <c r="L162" s="248"/>
      <c r="M162" s="12"/>
      <c r="N162" s="12"/>
      <c r="O162" s="328"/>
      <c r="P162" s="12"/>
      <c r="Q162" s="246"/>
      <c r="R162" s="228"/>
      <c r="S162" s="246"/>
      <c r="T162" s="234"/>
    </row>
    <row r="163" spans="1:20" ht="4.5" customHeight="1" x14ac:dyDescent="0.25">
      <c r="A163" s="228"/>
      <c r="B163" s="239"/>
      <c r="C163" s="12"/>
      <c r="D163" s="5"/>
      <c r="E163" s="12"/>
      <c r="F163" s="12"/>
      <c r="G163" s="12"/>
      <c r="H163" s="12"/>
      <c r="I163" s="12"/>
      <c r="J163" s="12"/>
      <c r="K163" s="12"/>
      <c r="L163" s="12"/>
      <c r="M163" s="12"/>
      <c r="N163" s="12"/>
      <c r="O163" s="328"/>
      <c r="P163" s="12"/>
      <c r="Q163" s="246"/>
      <c r="R163" s="228"/>
      <c r="S163" s="246"/>
      <c r="T163" s="234"/>
    </row>
    <row r="164" spans="1:20" ht="20.100000000000001" customHeight="1" x14ac:dyDescent="0.25">
      <c r="A164" s="228"/>
      <c r="B164" s="240">
        <v>41</v>
      </c>
      <c r="C164" s="12"/>
      <c r="D164" s="6" t="s">
        <v>290</v>
      </c>
      <c r="E164" s="12"/>
      <c r="F164" s="248"/>
      <c r="G164" s="12"/>
      <c r="H164" s="252"/>
      <c r="I164" s="12"/>
      <c r="J164" s="248"/>
      <c r="K164" s="12"/>
      <c r="L164" s="248"/>
      <c r="M164" s="12"/>
      <c r="N164" s="12"/>
      <c r="O164" s="328"/>
      <c r="P164" s="12"/>
      <c r="Q164" s="246"/>
      <c r="R164" s="228"/>
      <c r="S164" s="246"/>
      <c r="T164" s="234"/>
    </row>
    <row r="165" spans="1:20" ht="4.5" customHeight="1" x14ac:dyDescent="0.25">
      <c r="A165" s="228"/>
      <c r="B165" s="239"/>
      <c r="C165" s="12"/>
      <c r="D165" s="5"/>
      <c r="E165" s="12"/>
      <c r="F165" s="12"/>
      <c r="G165" s="12"/>
      <c r="H165" s="12"/>
      <c r="I165" s="12"/>
      <c r="J165" s="12"/>
      <c r="K165" s="12"/>
      <c r="L165" s="12"/>
      <c r="M165" s="12"/>
      <c r="N165" s="12"/>
      <c r="O165" s="328"/>
      <c r="P165" s="12"/>
      <c r="Q165" s="246"/>
      <c r="R165" s="228"/>
      <c r="S165" s="246"/>
      <c r="T165" s="234"/>
    </row>
    <row r="166" spans="1:20" ht="19.5" customHeight="1" x14ac:dyDescent="0.25">
      <c r="A166" s="228"/>
      <c r="B166" s="240">
        <v>42</v>
      </c>
      <c r="C166" s="12"/>
      <c r="D166" s="6" t="s">
        <v>291</v>
      </c>
      <c r="E166" s="12"/>
      <c r="F166" s="248"/>
      <c r="G166" s="12"/>
      <c r="H166" s="252"/>
      <c r="I166" s="12"/>
      <c r="J166" s="248"/>
      <c r="K166" s="12"/>
      <c r="L166" s="248"/>
      <c r="M166" s="12"/>
      <c r="N166" s="12"/>
      <c r="O166" s="328"/>
      <c r="P166" s="12"/>
      <c r="Q166" s="246"/>
      <c r="R166" s="228"/>
      <c r="S166" s="246"/>
      <c r="T166" s="234"/>
    </row>
    <row r="167" spans="1:20" ht="4.5" customHeight="1" x14ac:dyDescent="0.25">
      <c r="A167" s="228"/>
      <c r="B167" s="239"/>
      <c r="C167" s="12"/>
      <c r="D167" s="5"/>
      <c r="E167" s="12"/>
      <c r="F167" s="12"/>
      <c r="G167" s="12"/>
      <c r="H167" s="12"/>
      <c r="I167" s="12"/>
      <c r="J167" s="12"/>
      <c r="K167" s="12"/>
      <c r="L167" s="12"/>
      <c r="M167" s="12"/>
      <c r="N167" s="12"/>
      <c r="O167" s="328"/>
      <c r="P167" s="12"/>
      <c r="Q167" s="246"/>
      <c r="R167" s="228"/>
      <c r="S167" s="246"/>
      <c r="T167" s="234"/>
    </row>
    <row r="168" spans="1:20" ht="20.100000000000001" customHeight="1" x14ac:dyDescent="0.25">
      <c r="A168" s="228"/>
      <c r="B168" s="240">
        <v>43</v>
      </c>
      <c r="C168" s="12"/>
      <c r="D168" s="6" t="s">
        <v>292</v>
      </c>
      <c r="E168" s="12"/>
      <c r="F168" s="248"/>
      <c r="G168" s="12"/>
      <c r="H168" s="252"/>
      <c r="I168" s="12"/>
      <c r="J168" s="248"/>
      <c r="K168" s="12"/>
      <c r="L168" s="248"/>
      <c r="M168" s="12"/>
      <c r="N168" s="12"/>
      <c r="O168" s="328"/>
      <c r="P168" s="12"/>
      <c r="Q168" s="246"/>
      <c r="R168" s="228"/>
      <c r="S168" s="246"/>
      <c r="T168" s="234"/>
    </row>
    <row r="169" spans="1:20" ht="5.0999999999999996" customHeight="1" x14ac:dyDescent="0.25">
      <c r="A169" s="228"/>
      <c r="B169" s="239"/>
      <c r="C169" s="12"/>
      <c r="D169" s="5"/>
      <c r="E169" s="12"/>
      <c r="F169" s="12"/>
      <c r="G169" s="12"/>
      <c r="H169" s="12"/>
      <c r="I169" s="12"/>
      <c r="J169" s="12"/>
      <c r="K169" s="12"/>
      <c r="L169" s="12"/>
      <c r="M169" s="12"/>
      <c r="N169" s="12"/>
      <c r="O169" s="328"/>
      <c r="P169" s="12"/>
      <c r="Q169" s="246"/>
      <c r="R169" s="228"/>
      <c r="S169" s="246"/>
      <c r="T169" s="234"/>
    </row>
    <row r="170" spans="1:20" ht="20.100000000000001" customHeight="1" x14ac:dyDescent="0.25">
      <c r="A170" s="228"/>
      <c r="B170" s="240">
        <v>44</v>
      </c>
      <c r="C170" s="12"/>
      <c r="D170" s="6" t="s">
        <v>293</v>
      </c>
      <c r="E170" s="12"/>
      <c r="F170" s="248"/>
      <c r="G170" s="12"/>
      <c r="H170" s="252"/>
      <c r="I170" s="12"/>
      <c r="J170" s="248"/>
      <c r="K170" s="12"/>
      <c r="L170" s="248"/>
      <c r="M170" s="12"/>
      <c r="N170" s="12"/>
      <c r="O170" s="328"/>
      <c r="P170" s="12"/>
      <c r="Q170" s="246"/>
      <c r="R170" s="228"/>
      <c r="S170" s="246"/>
      <c r="T170" s="235"/>
    </row>
    <row r="171" spans="1:20" ht="5.0999999999999996" customHeight="1" x14ac:dyDescent="0.25">
      <c r="A171" s="228"/>
      <c r="B171" s="239"/>
      <c r="C171" s="12"/>
      <c r="D171" s="5"/>
      <c r="E171" s="12"/>
      <c r="F171" s="12"/>
      <c r="G171" s="12"/>
      <c r="H171" s="12"/>
      <c r="I171" s="12"/>
      <c r="J171" s="12"/>
      <c r="K171" s="12"/>
      <c r="L171" s="12"/>
      <c r="M171" s="12"/>
      <c r="N171" s="12"/>
      <c r="O171" s="328"/>
      <c r="P171" s="12"/>
      <c r="Q171" s="246"/>
      <c r="R171" s="228"/>
      <c r="S171" s="246"/>
      <c r="T171" s="228"/>
    </row>
    <row r="172" spans="1:20" ht="20.100000000000001" customHeight="1" thickBot="1" x14ac:dyDescent="0.3">
      <c r="A172" s="228"/>
      <c r="B172" s="241">
        <v>45</v>
      </c>
      <c r="C172" s="206"/>
      <c r="D172" s="209" t="s">
        <v>294</v>
      </c>
      <c r="E172" s="206"/>
      <c r="F172" s="253"/>
      <c r="G172" s="206"/>
      <c r="H172" s="253"/>
      <c r="I172" s="206"/>
      <c r="J172" s="253"/>
      <c r="K172" s="206"/>
      <c r="L172" s="253"/>
      <c r="M172" s="206"/>
      <c r="N172" s="206"/>
      <c r="O172" s="329"/>
      <c r="P172" s="12"/>
      <c r="Q172" s="246"/>
      <c r="R172" s="228"/>
      <c r="S172" s="246"/>
      <c r="T172" s="228"/>
    </row>
    <row r="173" spans="1:20" ht="5.0999999999999996" customHeight="1" thickBot="1" x14ac:dyDescent="0.3">
      <c r="A173" s="234"/>
      <c r="B173" s="229"/>
      <c r="C173" s="12"/>
      <c r="D173" s="5"/>
      <c r="E173" s="12"/>
      <c r="F173" s="12"/>
      <c r="G173" s="12"/>
      <c r="H173" s="12"/>
      <c r="I173" s="12"/>
      <c r="J173" s="12"/>
      <c r="K173" s="12"/>
      <c r="L173" s="12"/>
      <c r="M173" s="12"/>
      <c r="N173" s="12"/>
      <c r="O173" s="12"/>
      <c r="P173" s="12"/>
      <c r="Q173" s="246"/>
      <c r="R173" s="228"/>
      <c r="S173" s="246"/>
      <c r="T173" s="228"/>
    </row>
    <row r="174" spans="1:20" ht="30" customHeight="1" thickBot="1" x14ac:dyDescent="0.3">
      <c r="A174" s="237"/>
      <c r="B174" s="242">
        <v>46</v>
      </c>
      <c r="C174" s="211"/>
      <c r="D174" s="212" t="s">
        <v>295</v>
      </c>
      <c r="E174" s="211"/>
      <c r="F174" s="255"/>
      <c r="G174" s="211"/>
      <c r="H174" s="255"/>
      <c r="I174" s="211"/>
      <c r="J174" s="255"/>
      <c r="K174" s="211"/>
      <c r="L174" s="255"/>
      <c r="M174" s="211"/>
      <c r="N174" s="211"/>
      <c r="O174" s="213" t="s">
        <v>249</v>
      </c>
      <c r="P174" s="230"/>
      <c r="Q174" s="247"/>
      <c r="R174" s="237"/>
      <c r="S174" s="247"/>
      <c r="T174" s="228"/>
    </row>
    <row r="175" spans="1:20" x14ac:dyDescent="0.25">
      <c r="R175" s="228"/>
    </row>
    <row r="176" spans="1:20" x14ac:dyDescent="0.25">
      <c r="B176" s="297" t="s">
        <v>17</v>
      </c>
      <c r="D176" s="341" t="s">
        <v>24</v>
      </c>
      <c r="E176" s="341"/>
      <c r="F176" s="341"/>
      <c r="G176" s="341"/>
      <c r="H176" s="341"/>
      <c r="I176" s="341"/>
      <c r="J176" s="341"/>
      <c r="K176" s="341"/>
      <c r="L176" s="341"/>
      <c r="M176" s="319"/>
      <c r="N176" s="249"/>
      <c r="O176" s="320" t="s">
        <v>365</v>
      </c>
    </row>
    <row r="177" spans="2:15" ht="3.75" customHeight="1" x14ac:dyDescent="0.25"/>
    <row r="178" spans="2:15" ht="22.5" customHeight="1" x14ac:dyDescent="0.25">
      <c r="C178" s="10"/>
      <c r="D178" s="334" t="s">
        <v>314</v>
      </c>
      <c r="E178" s="334"/>
      <c r="F178" s="334"/>
      <c r="G178" s="334"/>
      <c r="H178" s="334"/>
      <c r="I178" s="334"/>
      <c r="J178" s="334"/>
      <c r="L178" s="9" t="s">
        <v>41</v>
      </c>
    </row>
    <row r="179" spans="2:15" x14ac:dyDescent="0.25">
      <c r="D179" s="55" t="s">
        <v>93</v>
      </c>
      <c r="E179" s="12"/>
      <c r="F179" s="12"/>
      <c r="G179" s="12"/>
      <c r="H179" s="12"/>
      <c r="I179" s="12"/>
      <c r="J179" s="12"/>
    </row>
    <row r="180" spans="2:15" ht="29.25" customHeight="1" x14ac:dyDescent="0.25">
      <c r="B180" s="7">
        <v>1</v>
      </c>
      <c r="D180" s="330" t="s">
        <v>315</v>
      </c>
      <c r="E180" s="331"/>
      <c r="F180" s="331"/>
      <c r="G180" s="331"/>
      <c r="H180" s="331"/>
      <c r="I180" s="331"/>
      <c r="J180" s="332"/>
      <c r="L180" s="248"/>
    </row>
    <row r="181" spans="2:15" ht="4.5" customHeight="1" x14ac:dyDescent="0.25">
      <c r="D181" s="13"/>
      <c r="E181" s="14"/>
      <c r="F181" s="14"/>
      <c r="G181" s="14"/>
      <c r="H181" s="14"/>
      <c r="I181" s="14"/>
      <c r="J181" s="14"/>
    </row>
    <row r="182" spans="2:15" ht="20.100000000000001" customHeight="1" x14ac:dyDescent="0.25">
      <c r="B182" s="7">
        <v>2</v>
      </c>
      <c r="D182" s="330" t="s">
        <v>316</v>
      </c>
      <c r="E182" s="331"/>
      <c r="F182" s="331"/>
      <c r="G182" s="331"/>
      <c r="H182" s="331"/>
      <c r="I182" s="331"/>
      <c r="J182" s="331"/>
      <c r="K182" s="15"/>
      <c r="L182" s="248"/>
      <c r="M182" s="54"/>
    </row>
    <row r="183" spans="2:15" ht="5.0999999999999996" customHeight="1" x14ac:dyDescent="0.25">
      <c r="D183" s="13"/>
      <c r="E183" s="14"/>
      <c r="F183" s="14"/>
      <c r="G183" s="14"/>
      <c r="H183" s="14"/>
      <c r="I183" s="14"/>
      <c r="J183" s="14"/>
    </row>
    <row r="184" spans="2:15" ht="20.100000000000001" customHeight="1" x14ac:dyDescent="0.25">
      <c r="B184" s="7">
        <v>3</v>
      </c>
      <c r="D184" s="330" t="s">
        <v>317</v>
      </c>
      <c r="E184" s="331"/>
      <c r="F184" s="331"/>
      <c r="G184" s="331"/>
      <c r="H184" s="331"/>
      <c r="I184" s="331"/>
      <c r="J184" s="331"/>
      <c r="K184" s="15"/>
      <c r="L184" s="248"/>
      <c r="M184" s="54"/>
    </row>
    <row r="185" spans="2:15" ht="5.0999999999999996" customHeight="1" x14ac:dyDescent="0.25">
      <c r="D185" s="16"/>
      <c r="E185" s="14"/>
      <c r="F185" s="14"/>
      <c r="G185" s="14"/>
      <c r="H185" s="14"/>
      <c r="I185" s="14"/>
      <c r="J185" s="14"/>
    </row>
    <row r="186" spans="2:15" ht="20.100000000000001" customHeight="1" x14ac:dyDescent="0.25">
      <c r="B186" s="7">
        <v>4</v>
      </c>
      <c r="D186" s="330" t="s">
        <v>318</v>
      </c>
      <c r="E186" s="331"/>
      <c r="F186" s="331"/>
      <c r="G186" s="331"/>
      <c r="H186" s="331"/>
      <c r="I186" s="331"/>
      <c r="J186" s="332"/>
      <c r="K186" s="15"/>
      <c r="L186" s="248"/>
      <c r="M186" s="54"/>
    </row>
    <row r="187" spans="2:15" x14ac:dyDescent="0.25">
      <c r="D187" s="5"/>
      <c r="E187" s="12"/>
      <c r="F187" s="12"/>
      <c r="G187" s="12"/>
      <c r="H187" s="12"/>
      <c r="I187" s="12"/>
      <c r="J187" s="12"/>
    </row>
    <row r="188" spans="2:15" x14ac:dyDescent="0.25">
      <c r="B188" s="297" t="s">
        <v>18</v>
      </c>
      <c r="D188" s="341" t="s">
        <v>40</v>
      </c>
      <c r="E188" s="341"/>
      <c r="F188" s="341"/>
      <c r="G188" s="341"/>
      <c r="H188" s="341"/>
      <c r="I188" s="341"/>
      <c r="J188" s="341"/>
      <c r="K188" s="341"/>
      <c r="L188" s="341"/>
      <c r="M188" s="314"/>
      <c r="O188" s="320" t="s">
        <v>365</v>
      </c>
    </row>
    <row r="189" spans="2:15" ht="3.75" customHeight="1" x14ac:dyDescent="0.25"/>
    <row r="190" spans="2:15" ht="22.5" customHeight="1" x14ac:dyDescent="0.25">
      <c r="C190" s="10"/>
      <c r="D190" s="334" t="s">
        <v>319</v>
      </c>
      <c r="E190" s="334"/>
      <c r="F190" s="334"/>
      <c r="G190" s="334"/>
      <c r="H190" s="334"/>
      <c r="I190" s="334"/>
      <c r="J190" s="334"/>
      <c r="L190" s="9" t="s">
        <v>41</v>
      </c>
    </row>
    <row r="191" spans="2:15" x14ac:dyDescent="0.25">
      <c r="D191" s="55" t="s">
        <v>93</v>
      </c>
      <c r="E191" s="12"/>
      <c r="F191" s="12"/>
      <c r="G191" s="12"/>
      <c r="H191" s="12"/>
      <c r="I191" s="12"/>
      <c r="J191" s="12"/>
    </row>
    <row r="192" spans="2:15" ht="20.100000000000001" customHeight="1" x14ac:dyDescent="0.25">
      <c r="B192" s="7">
        <v>1</v>
      </c>
      <c r="D192" s="330" t="s">
        <v>320</v>
      </c>
      <c r="E192" s="331"/>
      <c r="F192" s="331"/>
      <c r="G192" s="331"/>
      <c r="H192" s="331"/>
      <c r="I192" s="331"/>
      <c r="J192" s="332"/>
      <c r="L192" s="248"/>
    </row>
    <row r="193" spans="2:15" ht="4.5" customHeight="1" x14ac:dyDescent="0.25">
      <c r="D193" s="13"/>
      <c r="E193" s="14"/>
      <c r="F193" s="14"/>
      <c r="G193" s="14"/>
      <c r="H193" s="14"/>
      <c r="I193" s="14"/>
      <c r="J193" s="14"/>
    </row>
    <row r="194" spans="2:15" ht="20.100000000000001" customHeight="1" x14ac:dyDescent="0.25">
      <c r="B194" s="7">
        <v>2</v>
      </c>
      <c r="D194" s="330" t="s">
        <v>321</v>
      </c>
      <c r="E194" s="331"/>
      <c r="F194" s="331"/>
      <c r="G194" s="331"/>
      <c r="H194" s="331"/>
      <c r="I194" s="331"/>
      <c r="J194" s="331"/>
      <c r="K194" s="15"/>
      <c r="L194" s="248"/>
      <c r="M194" s="54"/>
    </row>
    <row r="195" spans="2:15" ht="5.0999999999999996" customHeight="1" x14ac:dyDescent="0.25">
      <c r="D195" s="13"/>
      <c r="E195" s="14"/>
      <c r="F195" s="14"/>
      <c r="G195" s="14"/>
      <c r="H195" s="14"/>
      <c r="I195" s="14"/>
      <c r="J195" s="14"/>
    </row>
    <row r="196" spans="2:15" ht="20.100000000000001" customHeight="1" x14ac:dyDescent="0.25">
      <c r="B196" s="7">
        <v>3</v>
      </c>
      <c r="D196" s="330" t="s">
        <v>322</v>
      </c>
      <c r="E196" s="331"/>
      <c r="F196" s="331"/>
      <c r="G196" s="331"/>
      <c r="H196" s="331"/>
      <c r="I196" s="331"/>
      <c r="J196" s="331"/>
      <c r="K196" s="15"/>
      <c r="L196" s="248"/>
      <c r="M196" s="54"/>
    </row>
    <row r="197" spans="2:15" ht="5.0999999999999996" customHeight="1" x14ac:dyDescent="0.25">
      <c r="D197" s="16"/>
      <c r="E197" s="14"/>
      <c r="F197" s="14"/>
      <c r="G197" s="14"/>
      <c r="H197" s="14"/>
      <c r="I197" s="14"/>
      <c r="J197" s="14"/>
    </row>
    <row r="198" spans="2:15" ht="20.100000000000001" customHeight="1" x14ac:dyDescent="0.25">
      <c r="B198" s="7">
        <v>4</v>
      </c>
      <c r="D198" s="330" t="s">
        <v>323</v>
      </c>
      <c r="E198" s="331"/>
      <c r="F198" s="331"/>
      <c r="G198" s="331"/>
      <c r="H198" s="331"/>
      <c r="I198" s="331"/>
      <c r="J198" s="332"/>
      <c r="K198" s="15"/>
      <c r="L198" s="248"/>
      <c r="M198" s="54"/>
    </row>
    <row r="199" spans="2:15" x14ac:dyDescent="0.25">
      <c r="D199" s="5"/>
      <c r="E199" s="12"/>
      <c r="F199" s="12"/>
      <c r="G199" s="12"/>
      <c r="H199" s="12"/>
      <c r="I199" s="12"/>
      <c r="J199" s="12"/>
    </row>
    <row r="200" spans="2:15" x14ac:dyDescent="0.25">
      <c r="B200" s="297" t="s">
        <v>19</v>
      </c>
      <c r="D200" s="341" t="s">
        <v>45</v>
      </c>
      <c r="E200" s="341"/>
      <c r="F200" s="341"/>
      <c r="G200" s="341"/>
      <c r="H200" s="341"/>
      <c r="I200" s="341"/>
      <c r="J200" s="341"/>
      <c r="K200" s="341"/>
      <c r="L200" s="341"/>
      <c r="M200" s="314"/>
      <c r="O200" s="320" t="s">
        <v>365</v>
      </c>
    </row>
    <row r="201" spans="2:15" ht="3.75" customHeight="1" x14ac:dyDescent="0.25"/>
    <row r="202" spans="2:15" ht="22.5" customHeight="1" x14ac:dyDescent="0.25">
      <c r="C202" s="10"/>
      <c r="D202" s="334" t="s">
        <v>376</v>
      </c>
      <c r="E202" s="334"/>
      <c r="F202" s="334"/>
      <c r="G202" s="334"/>
      <c r="H202" s="334"/>
      <c r="I202" s="334"/>
      <c r="J202" s="334"/>
      <c r="L202" s="9" t="s">
        <v>41</v>
      </c>
    </row>
    <row r="203" spans="2:15" x14ac:dyDescent="0.25">
      <c r="D203" s="55" t="s">
        <v>93</v>
      </c>
      <c r="E203" s="12"/>
      <c r="F203" s="12"/>
      <c r="G203" s="12"/>
      <c r="H203" s="12"/>
      <c r="I203" s="12"/>
      <c r="J203" s="12"/>
    </row>
    <row r="204" spans="2:15" ht="30" customHeight="1" x14ac:dyDescent="0.25">
      <c r="B204" s="7">
        <v>1</v>
      </c>
      <c r="D204" s="330" t="s">
        <v>324</v>
      </c>
      <c r="E204" s="331"/>
      <c r="F204" s="331"/>
      <c r="G204" s="331"/>
      <c r="H204" s="331"/>
      <c r="I204" s="331"/>
      <c r="J204" s="332"/>
      <c r="L204" s="248"/>
    </row>
    <row r="205" spans="2:15" ht="4.5" customHeight="1" x14ac:dyDescent="0.25">
      <c r="D205" s="13"/>
      <c r="E205" s="14"/>
      <c r="F205" s="14"/>
      <c r="G205" s="14"/>
      <c r="H205" s="14"/>
      <c r="I205" s="14"/>
      <c r="J205" s="14"/>
    </row>
    <row r="206" spans="2:15" ht="20.100000000000001" customHeight="1" x14ac:dyDescent="0.25">
      <c r="B206" s="7">
        <v>2</v>
      </c>
      <c r="D206" s="330" t="s">
        <v>325</v>
      </c>
      <c r="E206" s="331"/>
      <c r="F206" s="331"/>
      <c r="G206" s="331"/>
      <c r="H206" s="331"/>
      <c r="I206" s="331"/>
      <c r="J206" s="331"/>
      <c r="K206" s="15"/>
      <c r="L206" s="248"/>
      <c r="M206" s="54"/>
    </row>
    <row r="207" spans="2:15" ht="5.0999999999999996" customHeight="1" x14ac:dyDescent="0.25">
      <c r="D207" s="13"/>
      <c r="E207" s="14"/>
      <c r="F207" s="14"/>
      <c r="G207" s="14"/>
      <c r="H207" s="14"/>
      <c r="I207" s="14"/>
      <c r="J207" s="14"/>
    </row>
    <row r="208" spans="2:15" ht="20.100000000000001" customHeight="1" x14ac:dyDescent="0.25">
      <c r="B208" s="7">
        <v>3</v>
      </c>
      <c r="D208" s="330" t="s">
        <v>326</v>
      </c>
      <c r="E208" s="331"/>
      <c r="F208" s="331"/>
      <c r="G208" s="331"/>
      <c r="H208" s="331"/>
      <c r="I208" s="331"/>
      <c r="J208" s="331"/>
      <c r="K208" s="15"/>
      <c r="L208" s="248"/>
      <c r="M208" s="54"/>
    </row>
    <row r="209" spans="2:15" ht="5.0999999999999996" customHeight="1" x14ac:dyDescent="0.25">
      <c r="D209" s="16"/>
      <c r="E209" s="14"/>
      <c r="F209" s="14"/>
      <c r="G209" s="14"/>
      <c r="H209" s="14"/>
      <c r="I209" s="14"/>
      <c r="J209" s="14"/>
    </row>
    <row r="210" spans="2:15" ht="20.100000000000001" customHeight="1" x14ac:dyDescent="0.25">
      <c r="B210" s="7">
        <v>4</v>
      </c>
      <c r="D210" s="330" t="s">
        <v>327</v>
      </c>
      <c r="E210" s="331"/>
      <c r="F210" s="331"/>
      <c r="G210" s="331"/>
      <c r="H210" s="331"/>
      <c r="I210" s="331"/>
      <c r="J210" s="332"/>
      <c r="K210" s="15"/>
      <c r="L210" s="248"/>
      <c r="M210" s="54"/>
    </row>
    <row r="211" spans="2:15" x14ac:dyDescent="0.25">
      <c r="D211" s="5"/>
      <c r="E211" s="12"/>
      <c r="F211" s="12"/>
      <c r="G211" s="12"/>
      <c r="H211" s="12"/>
      <c r="I211" s="12"/>
      <c r="J211" s="12"/>
    </row>
    <row r="212" spans="2:15" x14ac:dyDescent="0.25">
      <c r="B212" s="297" t="s">
        <v>20</v>
      </c>
      <c r="D212" s="341" t="s">
        <v>328</v>
      </c>
      <c r="E212" s="341"/>
      <c r="F212" s="341"/>
      <c r="G212" s="341"/>
      <c r="H212" s="341"/>
      <c r="I212" s="341"/>
      <c r="J212" s="341"/>
      <c r="K212" s="341"/>
      <c r="L212" s="341"/>
      <c r="M212" s="314"/>
    </row>
    <row r="213" spans="2:15" ht="3.75" customHeight="1" x14ac:dyDescent="0.25"/>
    <row r="214" spans="2:15" ht="104.25" customHeight="1" x14ac:dyDescent="0.25">
      <c r="C214" s="10"/>
      <c r="D214" s="334" t="s">
        <v>329</v>
      </c>
      <c r="E214" s="334"/>
      <c r="F214" s="334"/>
      <c r="G214" s="334"/>
      <c r="H214" s="334"/>
      <c r="I214" s="10"/>
      <c r="J214" s="188" t="s">
        <v>230</v>
      </c>
      <c r="K214" s="192"/>
      <c r="L214" s="188" t="s">
        <v>46</v>
      </c>
      <c r="M214" s="43"/>
    </row>
    <row r="215" spans="2:15" x14ac:dyDescent="0.25">
      <c r="D215" s="55" t="s">
        <v>231</v>
      </c>
      <c r="E215" s="12"/>
      <c r="F215" s="12"/>
      <c r="G215" s="12"/>
      <c r="H215" s="12"/>
      <c r="I215" s="12"/>
      <c r="J215" s="12"/>
    </row>
    <row r="216" spans="2:15" ht="20.100000000000001" customHeight="1" x14ac:dyDescent="0.25">
      <c r="B216" s="7">
        <v>1</v>
      </c>
      <c r="D216" s="338" t="s">
        <v>47</v>
      </c>
      <c r="E216" s="338"/>
      <c r="F216" s="338"/>
      <c r="G216" s="338"/>
      <c r="H216" s="338"/>
      <c r="I216" s="5"/>
      <c r="J216" s="248"/>
      <c r="L216" s="248"/>
      <c r="O216" s="320" t="s">
        <v>365</v>
      </c>
    </row>
    <row r="217" spans="2:15" ht="4.5" customHeight="1" x14ac:dyDescent="0.25">
      <c r="D217" s="13"/>
      <c r="E217" s="14"/>
      <c r="F217" s="14"/>
      <c r="G217" s="14"/>
      <c r="H217" s="14"/>
      <c r="I217" s="14"/>
      <c r="J217" s="14"/>
    </row>
    <row r="218" spans="2:15" ht="20.100000000000001" customHeight="1" x14ac:dyDescent="0.25">
      <c r="B218" s="7">
        <v>2</v>
      </c>
      <c r="D218" s="338" t="s">
        <v>38</v>
      </c>
      <c r="E218" s="338"/>
      <c r="F218" s="338"/>
      <c r="G218" s="338"/>
      <c r="H218" s="338"/>
      <c r="I218" s="5"/>
      <c r="J218" s="248"/>
      <c r="K218" s="17"/>
      <c r="L218" s="248"/>
      <c r="M218" s="12"/>
      <c r="O218" s="320" t="s">
        <v>365</v>
      </c>
    </row>
    <row r="219" spans="2:15" ht="5.0999999999999996" customHeight="1" x14ac:dyDescent="0.25">
      <c r="D219" s="13"/>
      <c r="E219" s="14"/>
      <c r="F219" s="14"/>
      <c r="G219" s="14"/>
      <c r="H219" s="14"/>
      <c r="I219" s="14"/>
      <c r="J219" s="14"/>
    </row>
    <row r="220" spans="2:15" ht="20.100000000000001" customHeight="1" x14ac:dyDescent="0.25">
      <c r="B220" s="7">
        <v>3</v>
      </c>
      <c r="D220" s="338" t="s">
        <v>48</v>
      </c>
      <c r="E220" s="338"/>
      <c r="F220" s="338"/>
      <c r="G220" s="338"/>
      <c r="H220" s="338"/>
      <c r="I220" s="5"/>
      <c r="J220" s="248"/>
      <c r="K220" s="17"/>
      <c r="L220" s="248"/>
      <c r="M220" s="12"/>
      <c r="O220" s="320" t="s">
        <v>365</v>
      </c>
    </row>
    <row r="221" spans="2:15" ht="5.0999999999999996" customHeight="1" x14ac:dyDescent="0.25">
      <c r="D221" s="16"/>
      <c r="E221" s="14"/>
      <c r="F221" s="14"/>
      <c r="G221" s="14"/>
      <c r="H221" s="14"/>
      <c r="I221" s="14"/>
      <c r="J221" s="14"/>
    </row>
    <row r="222" spans="2:15" ht="20.100000000000001" customHeight="1" x14ac:dyDescent="0.25">
      <c r="B222" s="7">
        <v>4</v>
      </c>
      <c r="D222" s="338" t="s">
        <v>49</v>
      </c>
      <c r="E222" s="338"/>
      <c r="F222" s="338"/>
      <c r="G222" s="338"/>
      <c r="H222" s="338"/>
      <c r="I222" s="5"/>
      <c r="J222" s="248"/>
      <c r="K222" s="17"/>
      <c r="L222" s="248"/>
      <c r="M222" s="12"/>
      <c r="O222" s="320" t="s">
        <v>365</v>
      </c>
    </row>
    <row r="223" spans="2:15" ht="5.0999999999999996" customHeight="1" x14ac:dyDescent="0.25">
      <c r="D223" s="13"/>
      <c r="E223" s="14"/>
      <c r="F223" s="14"/>
      <c r="G223" s="14"/>
      <c r="H223" s="14"/>
      <c r="I223" s="14"/>
      <c r="J223" s="14"/>
    </row>
    <row r="224" spans="2:15" ht="20.100000000000001" customHeight="1" x14ac:dyDescent="0.25">
      <c r="B224" s="7">
        <v>5</v>
      </c>
      <c r="D224" s="338" t="s">
        <v>50</v>
      </c>
      <c r="E224" s="338"/>
      <c r="F224" s="338"/>
      <c r="G224" s="338"/>
      <c r="H224" s="338"/>
      <c r="I224" s="5"/>
      <c r="J224" s="248"/>
      <c r="K224" s="17"/>
      <c r="L224" s="248"/>
      <c r="M224" s="12"/>
      <c r="O224" s="320" t="s">
        <v>365</v>
      </c>
    </row>
    <row r="225" spans="2:15" ht="5.0999999999999996" customHeight="1" x14ac:dyDescent="0.25">
      <c r="D225" s="16"/>
      <c r="E225" s="14"/>
      <c r="F225" s="14"/>
      <c r="G225" s="14"/>
      <c r="H225" s="14"/>
      <c r="I225" s="14"/>
      <c r="J225" s="14"/>
    </row>
    <row r="226" spans="2:15" ht="20.100000000000001" customHeight="1" x14ac:dyDescent="0.25">
      <c r="B226" s="7">
        <v>6</v>
      </c>
      <c r="D226" s="338" t="s">
        <v>51</v>
      </c>
      <c r="E226" s="338"/>
      <c r="F226" s="338"/>
      <c r="G226" s="338"/>
      <c r="H226" s="338"/>
      <c r="I226" s="5"/>
      <c r="J226" s="248"/>
      <c r="K226" s="17"/>
      <c r="L226" s="248"/>
      <c r="M226" s="12"/>
      <c r="O226" s="320" t="s">
        <v>365</v>
      </c>
    </row>
    <row r="227" spans="2:15" ht="19.5" customHeight="1" x14ac:dyDescent="0.25">
      <c r="B227" s="12"/>
      <c r="D227" s="5"/>
      <c r="F227" s="21"/>
      <c r="H227" s="21"/>
      <c r="J227" s="21"/>
      <c r="L227" s="21"/>
    </row>
    <row r="228" spans="2:15" s="39" customFormat="1" ht="22.5" x14ac:dyDescent="0.25">
      <c r="B228" s="37"/>
      <c r="C228" s="37"/>
      <c r="D228" s="36" t="s">
        <v>85</v>
      </c>
      <c r="E228" s="37"/>
      <c r="F228" s="37"/>
      <c r="G228" s="37"/>
      <c r="H228" s="38"/>
      <c r="I228" s="38"/>
      <c r="J228" s="38"/>
      <c r="K228" s="38"/>
      <c r="L228" s="38"/>
      <c r="M228" s="38"/>
    </row>
    <row r="229" spans="2:15" x14ac:dyDescent="0.25">
      <c r="D229" s="5"/>
      <c r="E229" s="12"/>
      <c r="F229" s="12"/>
      <c r="G229" s="12"/>
      <c r="H229" s="12"/>
      <c r="I229" s="12"/>
      <c r="J229" s="12"/>
    </row>
    <row r="230" spans="2:15" x14ac:dyDescent="0.25">
      <c r="B230" s="40" t="s">
        <v>28</v>
      </c>
      <c r="D230" s="339" t="s">
        <v>1</v>
      </c>
      <c r="E230" s="339"/>
      <c r="F230" s="339"/>
      <c r="G230" s="339"/>
      <c r="H230" s="339"/>
      <c r="I230" s="339"/>
      <c r="J230" s="339"/>
      <c r="K230" s="339"/>
      <c r="L230" s="339"/>
      <c r="M230" s="51"/>
    </row>
    <row r="231" spans="2:15" ht="3.75" customHeight="1" x14ac:dyDescent="0.25"/>
    <row r="232" spans="2:15" ht="22.5" customHeight="1" x14ac:dyDescent="0.25">
      <c r="C232" s="10"/>
      <c r="D232" s="334" t="s">
        <v>330</v>
      </c>
      <c r="E232" s="334"/>
      <c r="F232" s="334"/>
      <c r="G232" s="334"/>
      <c r="H232" s="334"/>
      <c r="I232" s="334"/>
      <c r="J232" s="334"/>
      <c r="L232" s="9" t="s">
        <v>41</v>
      </c>
    </row>
    <row r="233" spans="2:15" x14ac:dyDescent="0.25">
      <c r="D233" s="55" t="s">
        <v>92</v>
      </c>
      <c r="E233" s="12"/>
      <c r="F233" s="12"/>
      <c r="G233" s="12"/>
      <c r="H233" s="12"/>
      <c r="I233" s="12"/>
      <c r="J233" s="12"/>
    </row>
    <row r="234" spans="2:15" ht="20.100000000000001" customHeight="1" x14ac:dyDescent="0.25">
      <c r="B234" s="7">
        <v>1</v>
      </c>
      <c r="D234" s="330" t="s">
        <v>55</v>
      </c>
      <c r="E234" s="331"/>
      <c r="F234" s="331"/>
      <c r="G234" s="331"/>
      <c r="H234" s="331"/>
      <c r="I234" s="331"/>
      <c r="J234" s="332"/>
      <c r="L234" s="248"/>
      <c r="O234" s="320" t="s">
        <v>365</v>
      </c>
    </row>
    <row r="235" spans="2:15" ht="4.5" customHeight="1" x14ac:dyDescent="0.25">
      <c r="D235" s="13"/>
      <c r="E235" s="14"/>
      <c r="F235" s="14"/>
      <c r="G235" s="14"/>
      <c r="H235" s="14"/>
      <c r="I235" s="14"/>
      <c r="J235" s="14"/>
    </row>
    <row r="236" spans="2:15" ht="20.100000000000001" customHeight="1" x14ac:dyDescent="0.25">
      <c r="B236" s="7">
        <v>2</v>
      </c>
      <c r="D236" s="330" t="s">
        <v>56</v>
      </c>
      <c r="E236" s="331"/>
      <c r="F236" s="331"/>
      <c r="G236" s="331"/>
      <c r="H236" s="331"/>
      <c r="I236" s="331"/>
      <c r="J236" s="331"/>
      <c r="K236" s="15"/>
      <c r="L236" s="248"/>
      <c r="M236" s="54"/>
      <c r="O236" s="320" t="s">
        <v>365</v>
      </c>
    </row>
    <row r="237" spans="2:15" ht="5.0999999999999996" customHeight="1" x14ac:dyDescent="0.25">
      <c r="D237" s="13"/>
      <c r="E237" s="14"/>
      <c r="F237" s="14"/>
      <c r="G237" s="14"/>
      <c r="H237" s="14"/>
      <c r="I237" s="14"/>
      <c r="J237" s="14"/>
    </row>
    <row r="238" spans="2:15" ht="20.100000000000001" customHeight="1" x14ac:dyDescent="0.25">
      <c r="B238" s="7">
        <v>3</v>
      </c>
      <c r="D238" s="330" t="s">
        <v>57</v>
      </c>
      <c r="E238" s="331"/>
      <c r="F238" s="331"/>
      <c r="G238" s="331"/>
      <c r="H238" s="331"/>
      <c r="I238" s="331"/>
      <c r="J238" s="331"/>
      <c r="K238" s="15"/>
      <c r="L238" s="248"/>
      <c r="M238" s="54"/>
    </row>
    <row r="239" spans="2:15" ht="5.0999999999999996" customHeight="1" x14ac:dyDescent="0.25">
      <c r="D239" s="16"/>
      <c r="E239" s="14"/>
      <c r="F239" s="14"/>
      <c r="G239" s="14"/>
      <c r="H239" s="14"/>
      <c r="I239" s="14"/>
      <c r="J239" s="14"/>
    </row>
    <row r="240" spans="2:15" ht="20.100000000000001" customHeight="1" x14ac:dyDescent="0.25">
      <c r="B240" s="7">
        <v>4</v>
      </c>
      <c r="D240" s="330" t="s">
        <v>58</v>
      </c>
      <c r="E240" s="331"/>
      <c r="F240" s="331"/>
      <c r="G240" s="331"/>
      <c r="H240" s="331"/>
      <c r="I240" s="331"/>
      <c r="J240" s="332"/>
      <c r="K240" s="15"/>
      <c r="L240" s="248"/>
      <c r="M240" s="54"/>
    </row>
    <row r="241" spans="2:23" ht="5.0999999999999996" customHeight="1" x14ac:dyDescent="0.25">
      <c r="D241" s="16"/>
      <c r="E241" s="14"/>
      <c r="F241" s="14"/>
      <c r="G241" s="14"/>
      <c r="H241" s="14"/>
      <c r="I241" s="14"/>
      <c r="J241" s="14"/>
    </row>
    <row r="242" spans="2:23" ht="20.100000000000001" customHeight="1" x14ac:dyDescent="0.25">
      <c r="B242" s="7">
        <v>5</v>
      </c>
      <c r="D242" s="330" t="s">
        <v>331</v>
      </c>
      <c r="E242" s="331"/>
      <c r="F242" s="331"/>
      <c r="G242" s="331"/>
      <c r="H242" s="331"/>
      <c r="I242" s="331"/>
      <c r="J242" s="332"/>
      <c r="K242" s="15"/>
      <c r="L242" s="248"/>
      <c r="M242" s="54"/>
    </row>
    <row r="243" spans="2:23" x14ac:dyDescent="0.25">
      <c r="D243" s="5"/>
      <c r="E243" s="12"/>
      <c r="F243" s="12"/>
      <c r="G243" s="12"/>
      <c r="H243" s="12"/>
      <c r="I243" s="12"/>
      <c r="J243" s="12"/>
    </row>
    <row r="244" spans="2:23" x14ac:dyDescent="0.25">
      <c r="B244" s="40" t="s">
        <v>29</v>
      </c>
      <c r="D244" s="339" t="s">
        <v>2</v>
      </c>
      <c r="E244" s="339"/>
      <c r="F244" s="339"/>
      <c r="G244" s="339"/>
      <c r="H244" s="339"/>
      <c r="I244" s="339"/>
      <c r="J244" s="339"/>
      <c r="K244" s="339"/>
      <c r="L244" s="339"/>
      <c r="M244" s="51"/>
      <c r="O244" s="320" t="s">
        <v>365</v>
      </c>
    </row>
    <row r="245" spans="2:23" ht="3.75" customHeight="1" x14ac:dyDescent="0.25"/>
    <row r="246" spans="2:23" ht="22.5" customHeight="1" x14ac:dyDescent="0.25">
      <c r="C246" s="10"/>
      <c r="D246" s="334" t="s">
        <v>332</v>
      </c>
      <c r="E246" s="334"/>
      <c r="F246" s="334"/>
      <c r="G246" s="334"/>
      <c r="H246" s="334"/>
      <c r="I246" s="334"/>
      <c r="J246" s="334"/>
      <c r="L246" s="9" t="s">
        <v>41</v>
      </c>
    </row>
    <row r="247" spans="2:23" x14ac:dyDescent="0.25">
      <c r="D247" s="55" t="s">
        <v>93</v>
      </c>
      <c r="E247" s="12"/>
      <c r="F247" s="12"/>
      <c r="G247" s="12"/>
      <c r="H247" s="12"/>
      <c r="I247" s="12"/>
      <c r="J247" s="12"/>
    </row>
    <row r="248" spans="2:23" ht="20.100000000000001" customHeight="1" x14ac:dyDescent="0.25">
      <c r="B248" s="7">
        <v>1</v>
      </c>
      <c r="D248" s="330" t="s">
        <v>333</v>
      </c>
      <c r="E248" s="331"/>
      <c r="F248" s="331"/>
      <c r="G248" s="331"/>
      <c r="H248" s="331"/>
      <c r="I248" s="331"/>
      <c r="J248" s="332"/>
      <c r="L248" s="248"/>
      <c r="O248" s="326" t="s">
        <v>372</v>
      </c>
      <c r="P248" s="326"/>
      <c r="Q248" s="326"/>
      <c r="R248" s="326"/>
      <c r="S248" s="326"/>
      <c r="T248" s="326"/>
      <c r="U248" s="326"/>
      <c r="V248" s="326"/>
      <c r="W248" s="326"/>
    </row>
    <row r="249" spans="2:23" ht="4.5" customHeight="1" x14ac:dyDescent="0.25">
      <c r="D249" s="13"/>
      <c r="E249" s="14"/>
      <c r="F249" s="14"/>
      <c r="G249" s="14"/>
      <c r="H249" s="14"/>
      <c r="I249" s="14"/>
      <c r="J249" s="14"/>
      <c r="O249" s="326"/>
      <c r="P249" s="326"/>
      <c r="Q249" s="326"/>
      <c r="R249" s="326"/>
      <c r="S249" s="326"/>
      <c r="T249" s="326"/>
      <c r="U249" s="326"/>
      <c r="V249" s="326"/>
      <c r="W249" s="326"/>
    </row>
    <row r="250" spans="2:23" ht="20.100000000000001" customHeight="1" x14ac:dyDescent="0.25">
      <c r="B250" s="7">
        <v>2</v>
      </c>
      <c r="D250" s="330" t="s">
        <v>334</v>
      </c>
      <c r="E250" s="331"/>
      <c r="F250" s="331"/>
      <c r="G250" s="331"/>
      <c r="H250" s="331"/>
      <c r="I250" s="331"/>
      <c r="J250" s="331"/>
      <c r="K250" s="15"/>
      <c r="L250" s="248"/>
      <c r="M250" s="54"/>
      <c r="O250" s="326"/>
      <c r="P250" s="326"/>
      <c r="Q250" s="326"/>
      <c r="R250" s="326"/>
      <c r="S250" s="326"/>
      <c r="T250" s="326"/>
      <c r="U250" s="326"/>
      <c r="V250" s="326"/>
      <c r="W250" s="326"/>
    </row>
    <row r="251" spans="2:23" ht="5.0999999999999996" customHeight="1" x14ac:dyDescent="0.25">
      <c r="D251" s="13"/>
      <c r="E251" s="14"/>
      <c r="F251" s="14"/>
      <c r="G251" s="14"/>
      <c r="H251" s="14"/>
      <c r="I251" s="14"/>
      <c r="J251" s="14"/>
      <c r="O251" s="326"/>
      <c r="P251" s="326"/>
      <c r="Q251" s="326"/>
      <c r="R251" s="326"/>
      <c r="S251" s="326"/>
      <c r="T251" s="326"/>
      <c r="U251" s="326"/>
      <c r="V251" s="326"/>
      <c r="W251" s="326"/>
    </row>
    <row r="252" spans="2:23" ht="20.100000000000001" customHeight="1" x14ac:dyDescent="0.25">
      <c r="B252" s="7">
        <v>3</v>
      </c>
      <c r="D252" s="330" t="s">
        <v>335</v>
      </c>
      <c r="E252" s="331"/>
      <c r="F252" s="331"/>
      <c r="G252" s="331"/>
      <c r="H252" s="331"/>
      <c r="I252" s="331"/>
      <c r="J252" s="331"/>
      <c r="K252" s="15"/>
      <c r="L252" s="248"/>
      <c r="M252" s="54"/>
      <c r="O252" s="326"/>
      <c r="P252" s="326"/>
      <c r="Q252" s="326"/>
      <c r="R252" s="326"/>
      <c r="S252" s="326"/>
      <c r="T252" s="326"/>
      <c r="U252" s="326"/>
      <c r="V252" s="326"/>
      <c r="W252" s="326"/>
    </row>
    <row r="253" spans="2:23" x14ac:dyDescent="0.25">
      <c r="D253" s="5"/>
      <c r="E253" s="12"/>
      <c r="F253" s="12"/>
      <c r="G253" s="12"/>
      <c r="H253" s="12"/>
      <c r="I253" s="12"/>
      <c r="J253" s="12"/>
    </row>
    <row r="254" spans="2:23" x14ac:dyDescent="0.25">
      <c r="B254" s="40" t="s">
        <v>30</v>
      </c>
      <c r="D254" s="339" t="s">
        <v>3</v>
      </c>
      <c r="E254" s="339"/>
      <c r="F254" s="339"/>
      <c r="G254" s="339"/>
      <c r="H254" s="339"/>
      <c r="I254" s="339"/>
      <c r="J254" s="339"/>
      <c r="K254" s="339"/>
      <c r="L254" s="339"/>
      <c r="M254" s="51"/>
      <c r="O254" s="320" t="s">
        <v>365</v>
      </c>
    </row>
    <row r="255" spans="2:23" ht="3.75" customHeight="1" x14ac:dyDescent="0.25"/>
    <row r="256" spans="2:23" ht="22.5" customHeight="1" x14ac:dyDescent="0.25">
      <c r="C256" s="10"/>
      <c r="D256" s="334" t="s">
        <v>336</v>
      </c>
      <c r="E256" s="334"/>
      <c r="F256" s="334"/>
      <c r="G256" s="334"/>
      <c r="H256" s="334"/>
      <c r="I256" s="334"/>
      <c r="J256" s="334"/>
      <c r="L256" s="9" t="s">
        <v>41</v>
      </c>
    </row>
    <row r="257" spans="2:23" x14ac:dyDescent="0.25">
      <c r="D257" s="55" t="s">
        <v>93</v>
      </c>
      <c r="E257" s="12"/>
      <c r="F257" s="12"/>
      <c r="G257" s="12"/>
      <c r="H257" s="12"/>
      <c r="I257" s="12"/>
      <c r="J257" s="12"/>
    </row>
    <row r="258" spans="2:23" ht="20.100000000000001" customHeight="1" x14ac:dyDescent="0.25">
      <c r="B258" s="7">
        <v>1</v>
      </c>
      <c r="D258" s="330" t="s">
        <v>59</v>
      </c>
      <c r="E258" s="331"/>
      <c r="F258" s="331"/>
      <c r="G258" s="331"/>
      <c r="H258" s="331"/>
      <c r="I258" s="331"/>
      <c r="J258" s="332"/>
      <c r="L258" s="248"/>
      <c r="O258" s="326" t="s">
        <v>372</v>
      </c>
      <c r="P258" s="326"/>
      <c r="Q258" s="326"/>
      <c r="R258" s="326"/>
      <c r="S258" s="326"/>
      <c r="T258" s="326"/>
      <c r="U258" s="326"/>
      <c r="V258" s="326"/>
      <c r="W258" s="326"/>
    </row>
    <row r="259" spans="2:23" ht="4.5" customHeight="1" x14ac:dyDescent="0.25">
      <c r="D259" s="13"/>
      <c r="E259" s="14"/>
      <c r="F259" s="14"/>
      <c r="G259" s="14"/>
      <c r="H259" s="14"/>
      <c r="I259" s="14"/>
      <c r="J259" s="14"/>
      <c r="O259" s="326"/>
      <c r="P259" s="326"/>
      <c r="Q259" s="326"/>
      <c r="R259" s="326"/>
      <c r="S259" s="326"/>
      <c r="T259" s="326"/>
      <c r="U259" s="326"/>
      <c r="V259" s="326"/>
      <c r="W259" s="326"/>
    </row>
    <row r="260" spans="2:23" ht="20.100000000000001" customHeight="1" x14ac:dyDescent="0.25">
      <c r="B260" s="7">
        <v>2</v>
      </c>
      <c r="D260" s="330" t="s">
        <v>60</v>
      </c>
      <c r="E260" s="331"/>
      <c r="F260" s="331"/>
      <c r="G260" s="331"/>
      <c r="H260" s="331"/>
      <c r="I260" s="331"/>
      <c r="J260" s="332"/>
      <c r="K260" s="15"/>
      <c r="L260" s="248"/>
      <c r="M260" s="54"/>
      <c r="O260" s="326"/>
      <c r="P260" s="326"/>
      <c r="Q260" s="326"/>
      <c r="R260" s="326"/>
      <c r="S260" s="326"/>
      <c r="T260" s="326"/>
      <c r="U260" s="326"/>
      <c r="V260" s="326"/>
      <c r="W260" s="326"/>
    </row>
    <row r="261" spans="2:23" ht="5.0999999999999996" customHeight="1" x14ac:dyDescent="0.25">
      <c r="D261" s="13"/>
      <c r="E261" s="14"/>
      <c r="F261" s="14"/>
      <c r="G261" s="14"/>
      <c r="H261" s="14"/>
      <c r="I261" s="14"/>
      <c r="J261" s="14"/>
      <c r="O261" s="326"/>
      <c r="P261" s="326"/>
      <c r="Q261" s="326"/>
      <c r="R261" s="326"/>
      <c r="S261" s="326"/>
      <c r="T261" s="326"/>
      <c r="U261" s="326"/>
      <c r="V261" s="326"/>
      <c r="W261" s="326"/>
    </row>
    <row r="262" spans="2:23" ht="20.100000000000001" customHeight="1" x14ac:dyDescent="0.25">
      <c r="B262" s="7">
        <v>3</v>
      </c>
      <c r="D262" s="330" t="s">
        <v>337</v>
      </c>
      <c r="E262" s="331"/>
      <c r="F262" s="331"/>
      <c r="G262" s="331"/>
      <c r="H262" s="331"/>
      <c r="I262" s="331"/>
      <c r="J262" s="332"/>
      <c r="K262" s="15"/>
      <c r="L262" s="248"/>
      <c r="M262" s="54"/>
      <c r="O262" s="326"/>
      <c r="P262" s="326"/>
      <c r="Q262" s="326"/>
      <c r="R262" s="326"/>
      <c r="S262" s="326"/>
      <c r="T262" s="326"/>
      <c r="U262" s="326"/>
      <c r="V262" s="326"/>
      <c r="W262" s="326"/>
    </row>
    <row r="263" spans="2:23" x14ac:dyDescent="0.25">
      <c r="D263" s="5"/>
      <c r="E263" s="12"/>
      <c r="F263" s="12"/>
      <c r="G263" s="12"/>
      <c r="H263" s="12"/>
      <c r="I263" s="12"/>
      <c r="J263" s="12"/>
    </row>
    <row r="264" spans="2:23" x14ac:dyDescent="0.25">
      <c r="B264" s="40" t="s">
        <v>31</v>
      </c>
      <c r="D264" s="339" t="s">
        <v>61</v>
      </c>
      <c r="E264" s="339"/>
      <c r="F264" s="339"/>
      <c r="G264" s="339"/>
      <c r="H264" s="339"/>
      <c r="I264" s="339"/>
      <c r="J264" s="339"/>
      <c r="K264" s="339"/>
      <c r="L264" s="339"/>
      <c r="M264" s="51"/>
      <c r="O264" s="320" t="s">
        <v>365</v>
      </c>
    </row>
    <row r="265" spans="2:23" ht="3.75" customHeight="1" x14ac:dyDescent="0.25"/>
    <row r="266" spans="2:23" ht="22.5" customHeight="1" x14ac:dyDescent="0.25">
      <c r="C266" s="10"/>
      <c r="D266" s="334" t="s">
        <v>338</v>
      </c>
      <c r="E266" s="334"/>
      <c r="F266" s="334"/>
      <c r="G266" s="334"/>
      <c r="H266" s="334"/>
      <c r="I266" s="334"/>
      <c r="J266" s="334"/>
      <c r="L266" s="9" t="s">
        <v>41</v>
      </c>
    </row>
    <row r="267" spans="2:23" x14ac:dyDescent="0.25">
      <c r="D267" s="55" t="s">
        <v>93</v>
      </c>
      <c r="E267" s="12"/>
      <c r="F267" s="12"/>
      <c r="G267" s="12"/>
      <c r="H267" s="12"/>
      <c r="I267" s="12"/>
      <c r="J267" s="12"/>
    </row>
    <row r="268" spans="2:23" ht="30" customHeight="1" x14ac:dyDescent="0.25">
      <c r="B268" s="7">
        <v>1</v>
      </c>
      <c r="D268" s="330" t="s">
        <v>383</v>
      </c>
      <c r="E268" s="331"/>
      <c r="F268" s="331"/>
      <c r="G268" s="331"/>
      <c r="H268" s="331"/>
      <c r="I268" s="331"/>
      <c r="J268" s="332"/>
      <c r="L268" s="248"/>
      <c r="O268" s="326" t="s">
        <v>372</v>
      </c>
      <c r="P268" s="326"/>
      <c r="Q268" s="326"/>
      <c r="R268" s="326"/>
      <c r="S268" s="326"/>
      <c r="T268" s="326"/>
      <c r="U268" s="326"/>
      <c r="V268" s="326"/>
      <c r="W268" s="326"/>
    </row>
    <row r="269" spans="2:23" ht="4.5" customHeight="1" x14ac:dyDescent="0.25">
      <c r="D269" s="13"/>
      <c r="E269" s="14"/>
      <c r="F269" s="14"/>
      <c r="G269" s="14"/>
      <c r="H269" s="14"/>
      <c r="I269" s="14"/>
      <c r="J269" s="14"/>
      <c r="O269" s="326"/>
      <c r="P269" s="326"/>
      <c r="Q269" s="326"/>
      <c r="R269" s="326"/>
      <c r="S269" s="326"/>
      <c r="T269" s="326"/>
      <c r="U269" s="326"/>
      <c r="V269" s="326"/>
      <c r="W269" s="326"/>
    </row>
    <row r="270" spans="2:23" ht="20.100000000000001" customHeight="1" x14ac:dyDescent="0.25">
      <c r="B270" s="7">
        <v>2</v>
      </c>
      <c r="D270" s="330" t="s">
        <v>384</v>
      </c>
      <c r="E270" s="331"/>
      <c r="F270" s="331"/>
      <c r="G270" s="331"/>
      <c r="H270" s="331"/>
      <c r="I270" s="331"/>
      <c r="J270" s="331"/>
      <c r="K270" s="15"/>
      <c r="L270" s="248"/>
      <c r="M270" s="54"/>
      <c r="O270" s="326"/>
      <c r="P270" s="326"/>
      <c r="Q270" s="326"/>
      <c r="R270" s="326"/>
      <c r="S270" s="326"/>
      <c r="T270" s="326"/>
      <c r="U270" s="326"/>
      <c r="V270" s="326"/>
      <c r="W270" s="326"/>
    </row>
    <row r="271" spans="2:23" ht="5.0999999999999996" customHeight="1" x14ac:dyDescent="0.25">
      <c r="D271" s="13"/>
      <c r="E271" s="14"/>
      <c r="F271" s="14"/>
      <c r="G271" s="14"/>
      <c r="H271" s="14"/>
      <c r="I271" s="14"/>
      <c r="J271" s="14"/>
      <c r="O271" s="326"/>
      <c r="P271" s="326"/>
      <c r="Q271" s="326"/>
      <c r="R271" s="326"/>
      <c r="S271" s="326"/>
      <c r="T271" s="326"/>
      <c r="U271" s="326"/>
      <c r="V271" s="326"/>
      <c r="W271" s="326"/>
    </row>
    <row r="272" spans="2:23" ht="20.100000000000001" customHeight="1" x14ac:dyDescent="0.25">
      <c r="B272" s="7">
        <v>3</v>
      </c>
      <c r="D272" s="330" t="s">
        <v>62</v>
      </c>
      <c r="E272" s="331"/>
      <c r="F272" s="331"/>
      <c r="G272" s="331"/>
      <c r="H272" s="331"/>
      <c r="I272" s="331"/>
      <c r="J272" s="331"/>
      <c r="K272" s="15"/>
      <c r="L272" s="248"/>
      <c r="M272" s="54"/>
      <c r="O272" s="326"/>
      <c r="P272" s="326"/>
      <c r="Q272" s="326"/>
      <c r="R272" s="326"/>
      <c r="S272" s="326"/>
      <c r="T272" s="326"/>
      <c r="U272" s="326"/>
      <c r="V272" s="326"/>
      <c r="W272" s="326"/>
    </row>
    <row r="273" spans="2:23" ht="5.0999999999999996" customHeight="1" x14ac:dyDescent="0.25">
      <c r="D273" s="16"/>
      <c r="E273" s="14"/>
      <c r="F273" s="14"/>
      <c r="G273" s="14"/>
      <c r="H273" s="14"/>
      <c r="I273" s="14"/>
      <c r="J273" s="14"/>
      <c r="O273" s="326"/>
      <c r="P273" s="326"/>
      <c r="Q273" s="326"/>
      <c r="R273" s="326"/>
      <c r="S273" s="326"/>
      <c r="T273" s="326"/>
      <c r="U273" s="326"/>
      <c r="V273" s="326"/>
      <c r="W273" s="326"/>
    </row>
    <row r="274" spans="2:23" ht="20.100000000000001" customHeight="1" x14ac:dyDescent="0.25">
      <c r="B274" s="7">
        <v>4</v>
      </c>
      <c r="D274" s="330" t="s">
        <v>63</v>
      </c>
      <c r="E274" s="331"/>
      <c r="F274" s="331"/>
      <c r="G274" s="331"/>
      <c r="H274" s="331"/>
      <c r="I274" s="331"/>
      <c r="J274" s="332"/>
      <c r="K274" s="15"/>
      <c r="L274" s="248"/>
      <c r="M274" s="54"/>
      <c r="O274" s="326"/>
      <c r="P274" s="326"/>
      <c r="Q274" s="326"/>
      <c r="R274" s="326"/>
      <c r="S274" s="326"/>
      <c r="T274" s="326"/>
      <c r="U274" s="326"/>
      <c r="V274" s="326"/>
      <c r="W274" s="326"/>
    </row>
    <row r="275" spans="2:23" ht="5.0999999999999996" customHeight="1" x14ac:dyDescent="0.25">
      <c r="D275" s="16"/>
      <c r="E275" s="14"/>
      <c r="F275" s="14"/>
      <c r="G275" s="14"/>
      <c r="H275" s="14"/>
      <c r="I275" s="14"/>
      <c r="J275" s="14"/>
      <c r="O275" s="326"/>
      <c r="P275" s="326"/>
      <c r="Q275" s="326"/>
      <c r="R275" s="326"/>
      <c r="S275" s="326"/>
      <c r="T275" s="326"/>
      <c r="U275" s="326"/>
      <c r="V275" s="326"/>
      <c r="W275" s="326"/>
    </row>
    <row r="276" spans="2:23" ht="20.100000000000001" customHeight="1" x14ac:dyDescent="0.25">
      <c r="B276" s="7">
        <v>5</v>
      </c>
      <c r="D276" s="330" t="s">
        <v>64</v>
      </c>
      <c r="E276" s="331"/>
      <c r="F276" s="331"/>
      <c r="G276" s="331"/>
      <c r="H276" s="331"/>
      <c r="I276" s="331"/>
      <c r="J276" s="332"/>
      <c r="K276" s="15"/>
      <c r="L276" s="248"/>
      <c r="M276" s="54"/>
      <c r="O276" s="326"/>
      <c r="P276" s="326"/>
      <c r="Q276" s="326"/>
      <c r="R276" s="326"/>
      <c r="S276" s="326"/>
      <c r="T276" s="326"/>
      <c r="U276" s="326"/>
      <c r="V276" s="326"/>
      <c r="W276" s="326"/>
    </row>
    <row r="277" spans="2:23" x14ac:dyDescent="0.25">
      <c r="D277" s="5"/>
      <c r="E277" s="12"/>
      <c r="F277" s="12"/>
      <c r="G277" s="12"/>
      <c r="H277" s="12"/>
      <c r="I277" s="12"/>
      <c r="J277" s="12"/>
    </row>
    <row r="278" spans="2:23" x14ac:dyDescent="0.25">
      <c r="B278" s="40" t="s">
        <v>32</v>
      </c>
      <c r="D278" s="339" t="s">
        <v>22</v>
      </c>
      <c r="E278" s="339"/>
      <c r="F278" s="339"/>
      <c r="G278" s="339"/>
      <c r="H278" s="339"/>
      <c r="I278" s="339"/>
      <c r="J278" s="339"/>
      <c r="K278" s="339"/>
      <c r="L278" s="339"/>
      <c r="M278" s="51"/>
    </row>
    <row r="279" spans="2:23" ht="3.75" customHeight="1" x14ac:dyDescent="0.25"/>
    <row r="280" spans="2:23" ht="22.5" customHeight="1" x14ac:dyDescent="0.25">
      <c r="C280" s="10"/>
      <c r="D280" s="334" t="s">
        <v>339</v>
      </c>
      <c r="E280" s="334"/>
      <c r="F280" s="334"/>
      <c r="G280" s="334"/>
      <c r="H280" s="334"/>
      <c r="I280" s="334"/>
      <c r="J280" s="334"/>
      <c r="L280" s="9" t="s">
        <v>41</v>
      </c>
    </row>
    <row r="281" spans="2:23" x14ac:dyDescent="0.25">
      <c r="D281" s="55" t="s">
        <v>93</v>
      </c>
      <c r="E281" s="12"/>
      <c r="F281" s="12"/>
      <c r="G281" s="12"/>
      <c r="H281" s="12"/>
      <c r="I281" s="12"/>
      <c r="J281" s="12"/>
    </row>
    <row r="282" spans="2:23" ht="19.5" customHeight="1" x14ac:dyDescent="0.25">
      <c r="B282" s="7">
        <v>1</v>
      </c>
      <c r="D282" s="330" t="s">
        <v>65</v>
      </c>
      <c r="E282" s="331"/>
      <c r="F282" s="331"/>
      <c r="G282" s="331"/>
      <c r="H282" s="331"/>
      <c r="I282" s="331"/>
      <c r="J282" s="332"/>
      <c r="L282" s="248"/>
      <c r="O282" s="326" t="s">
        <v>372</v>
      </c>
      <c r="P282" s="326"/>
      <c r="Q282" s="326"/>
      <c r="R282" s="326"/>
      <c r="S282" s="326"/>
      <c r="T282" s="326"/>
      <c r="U282" s="326"/>
      <c r="V282" s="326"/>
      <c r="W282" s="326"/>
    </row>
    <row r="283" spans="2:23" ht="4.5" customHeight="1" x14ac:dyDescent="0.25">
      <c r="D283" s="13"/>
      <c r="E283" s="14"/>
      <c r="F283" s="14"/>
      <c r="G283" s="14"/>
      <c r="H283" s="14"/>
      <c r="I283" s="14"/>
      <c r="J283" s="14"/>
      <c r="O283" s="326"/>
      <c r="P283" s="326"/>
      <c r="Q283" s="326"/>
      <c r="R283" s="326"/>
      <c r="S283" s="326"/>
      <c r="T283" s="326"/>
      <c r="U283" s="326"/>
      <c r="V283" s="326"/>
      <c r="W283" s="326"/>
    </row>
    <row r="284" spans="2:23" ht="20.100000000000001" customHeight="1" x14ac:dyDescent="0.25">
      <c r="B284" s="7">
        <v>2</v>
      </c>
      <c r="D284" s="330" t="s">
        <v>66</v>
      </c>
      <c r="E284" s="331"/>
      <c r="F284" s="331"/>
      <c r="G284" s="331"/>
      <c r="H284" s="331"/>
      <c r="I284" s="331"/>
      <c r="J284" s="331"/>
      <c r="K284" s="15"/>
      <c r="L284" s="248"/>
      <c r="M284" s="54"/>
      <c r="O284" s="326"/>
      <c r="P284" s="326"/>
      <c r="Q284" s="326"/>
      <c r="R284" s="326"/>
      <c r="S284" s="326"/>
      <c r="T284" s="326"/>
      <c r="U284" s="326"/>
      <c r="V284" s="326"/>
      <c r="W284" s="326"/>
    </row>
    <row r="285" spans="2:23" ht="5.0999999999999996" customHeight="1" x14ac:dyDescent="0.25">
      <c r="D285" s="13"/>
      <c r="E285" s="14"/>
      <c r="F285" s="14"/>
      <c r="G285" s="14"/>
      <c r="H285" s="14"/>
      <c r="I285" s="14"/>
      <c r="J285" s="14"/>
      <c r="O285" s="326"/>
      <c r="P285" s="326"/>
      <c r="Q285" s="326"/>
      <c r="R285" s="326"/>
      <c r="S285" s="326"/>
      <c r="T285" s="326"/>
      <c r="U285" s="326"/>
      <c r="V285" s="326"/>
      <c r="W285" s="326"/>
    </row>
    <row r="286" spans="2:23" ht="20.100000000000001" customHeight="1" x14ac:dyDescent="0.25">
      <c r="B286" s="7">
        <v>3</v>
      </c>
      <c r="D286" s="330" t="s">
        <v>67</v>
      </c>
      <c r="E286" s="331"/>
      <c r="F286" s="331"/>
      <c r="G286" s="331"/>
      <c r="H286" s="331"/>
      <c r="I286" s="331"/>
      <c r="J286" s="331"/>
      <c r="K286" s="15"/>
      <c r="L286" s="248"/>
      <c r="M286" s="54"/>
      <c r="O286" s="326"/>
      <c r="P286" s="326"/>
      <c r="Q286" s="326"/>
      <c r="R286" s="326"/>
      <c r="S286" s="326"/>
      <c r="T286" s="326"/>
      <c r="U286" s="326"/>
      <c r="V286" s="326"/>
      <c r="W286" s="326"/>
    </row>
    <row r="287" spans="2:23" ht="5.0999999999999996" customHeight="1" x14ac:dyDescent="0.25">
      <c r="D287" s="16"/>
      <c r="E287" s="14"/>
      <c r="F287" s="14"/>
      <c r="G287" s="14"/>
      <c r="H287" s="14"/>
      <c r="I287" s="14"/>
      <c r="J287" s="14"/>
      <c r="O287" s="326"/>
      <c r="P287" s="326"/>
      <c r="Q287" s="326"/>
      <c r="R287" s="326"/>
      <c r="S287" s="326"/>
      <c r="T287" s="326"/>
      <c r="U287" s="326"/>
      <c r="V287" s="326"/>
      <c r="W287" s="326"/>
    </row>
    <row r="288" spans="2:23" ht="20.100000000000001" customHeight="1" x14ac:dyDescent="0.25">
      <c r="B288" s="7">
        <v>4</v>
      </c>
      <c r="D288" s="330" t="s">
        <v>68</v>
      </c>
      <c r="E288" s="331"/>
      <c r="F288" s="331"/>
      <c r="G288" s="331"/>
      <c r="H288" s="331"/>
      <c r="I288" s="331"/>
      <c r="J288" s="332"/>
      <c r="K288" s="15"/>
      <c r="L288" s="248"/>
      <c r="M288" s="54"/>
      <c r="O288" s="326"/>
      <c r="P288" s="326"/>
      <c r="Q288" s="326"/>
      <c r="R288" s="326"/>
      <c r="S288" s="326"/>
      <c r="T288" s="326"/>
      <c r="U288" s="326"/>
      <c r="V288" s="326"/>
      <c r="W288" s="326"/>
    </row>
    <row r="289" spans="2:23" ht="5.0999999999999996" customHeight="1" x14ac:dyDescent="0.25">
      <c r="D289" s="16"/>
      <c r="E289" s="14"/>
      <c r="F289" s="14"/>
      <c r="G289" s="14"/>
      <c r="H289" s="14"/>
      <c r="I289" s="14"/>
      <c r="J289" s="14"/>
      <c r="O289" s="326"/>
      <c r="P289" s="326"/>
      <c r="Q289" s="326"/>
      <c r="R289" s="326"/>
      <c r="S289" s="326"/>
      <c r="T289" s="326"/>
      <c r="U289" s="326"/>
      <c r="V289" s="326"/>
      <c r="W289" s="326"/>
    </row>
    <row r="290" spans="2:23" ht="20.100000000000001" customHeight="1" x14ac:dyDescent="0.25">
      <c r="B290" s="7">
        <v>5</v>
      </c>
      <c r="D290" s="330" t="s">
        <v>69</v>
      </c>
      <c r="E290" s="331"/>
      <c r="F290" s="331"/>
      <c r="G290" s="331"/>
      <c r="H290" s="331"/>
      <c r="I290" s="331"/>
      <c r="J290" s="332"/>
      <c r="K290" s="15"/>
      <c r="L290" s="248"/>
      <c r="M290" s="54"/>
      <c r="O290" s="326"/>
      <c r="P290" s="326"/>
      <c r="Q290" s="326"/>
      <c r="R290" s="326"/>
      <c r="S290" s="326"/>
      <c r="T290" s="326"/>
      <c r="U290" s="326"/>
      <c r="V290" s="326"/>
      <c r="W290" s="326"/>
    </row>
    <row r="291" spans="2:23" ht="5.0999999999999996" customHeight="1" x14ac:dyDescent="0.25">
      <c r="D291" s="16"/>
      <c r="E291" s="14"/>
      <c r="F291" s="14"/>
      <c r="G291" s="14"/>
      <c r="H291" s="14"/>
      <c r="I291" s="14"/>
      <c r="J291" s="14"/>
      <c r="L291" s="249"/>
      <c r="O291" s="326"/>
      <c r="P291" s="326"/>
      <c r="Q291" s="326"/>
      <c r="R291" s="326"/>
      <c r="S291" s="326"/>
      <c r="T291" s="326"/>
      <c r="U291" s="326"/>
      <c r="V291" s="326"/>
      <c r="W291" s="326"/>
    </row>
    <row r="292" spans="2:23" ht="20.100000000000001" customHeight="1" x14ac:dyDescent="0.25">
      <c r="B292" s="7">
        <v>6</v>
      </c>
      <c r="D292" s="330" t="s">
        <v>340</v>
      </c>
      <c r="E292" s="331"/>
      <c r="F292" s="331"/>
      <c r="G292" s="331"/>
      <c r="H292" s="331"/>
      <c r="I292" s="331"/>
      <c r="J292" s="332"/>
      <c r="K292" s="15"/>
      <c r="L292" s="248"/>
      <c r="M292" s="54"/>
      <c r="O292" s="326"/>
      <c r="P292" s="326"/>
      <c r="Q292" s="326"/>
      <c r="R292" s="326"/>
      <c r="S292" s="326"/>
      <c r="T292" s="326"/>
      <c r="U292" s="326"/>
      <c r="V292" s="326"/>
      <c r="W292" s="326"/>
    </row>
    <row r="293" spans="2:23" ht="5.0999999999999996" customHeight="1" x14ac:dyDescent="0.25">
      <c r="D293" s="16"/>
      <c r="E293" s="14"/>
      <c r="F293" s="14"/>
      <c r="G293" s="14"/>
      <c r="H293" s="14"/>
      <c r="I293" s="14"/>
      <c r="J293" s="14"/>
      <c r="O293" s="326"/>
      <c r="P293" s="326"/>
      <c r="Q293" s="326"/>
      <c r="R293" s="326"/>
      <c r="S293" s="326"/>
      <c r="T293" s="326"/>
      <c r="U293" s="326"/>
      <c r="V293" s="326"/>
      <c r="W293" s="326"/>
    </row>
    <row r="294" spans="2:23" ht="20.100000000000001" customHeight="1" x14ac:dyDescent="0.25">
      <c r="B294" s="7">
        <v>7</v>
      </c>
      <c r="D294" s="330" t="s">
        <v>341</v>
      </c>
      <c r="E294" s="331"/>
      <c r="F294" s="331"/>
      <c r="G294" s="331"/>
      <c r="H294" s="331"/>
      <c r="I294" s="331"/>
      <c r="J294" s="332"/>
      <c r="K294" s="15"/>
      <c r="L294" s="248"/>
      <c r="M294" s="54"/>
      <c r="O294" s="326"/>
      <c r="P294" s="326"/>
      <c r="Q294" s="326"/>
      <c r="R294" s="326"/>
      <c r="S294" s="326"/>
      <c r="T294" s="326"/>
      <c r="U294" s="326"/>
      <c r="V294" s="326"/>
      <c r="W294" s="326"/>
    </row>
    <row r="295" spans="2:23" ht="19.5" customHeight="1" x14ac:dyDescent="0.25">
      <c r="B295" s="12"/>
      <c r="D295" s="5"/>
      <c r="F295" s="21"/>
      <c r="H295" s="21"/>
      <c r="J295" s="21"/>
      <c r="L295" s="21"/>
    </row>
    <row r="296" spans="2:23" s="27" customFormat="1" ht="22.5" x14ac:dyDescent="0.25">
      <c r="B296" s="24"/>
      <c r="C296" s="24"/>
      <c r="D296" s="25" t="s">
        <v>86</v>
      </c>
      <c r="E296" s="24"/>
      <c r="F296" s="24"/>
      <c r="G296" s="24"/>
      <c r="H296" s="26"/>
      <c r="I296" s="26"/>
      <c r="J296" s="26"/>
      <c r="K296" s="26"/>
      <c r="L296" s="26"/>
      <c r="M296" s="26"/>
    </row>
    <row r="297" spans="2:23" x14ac:dyDescent="0.25">
      <c r="D297" s="5"/>
      <c r="E297" s="12"/>
      <c r="F297" s="12"/>
      <c r="G297" s="12"/>
      <c r="H297" s="12"/>
      <c r="I297" s="12"/>
      <c r="J297" s="12"/>
    </row>
    <row r="298" spans="2:23" x14ac:dyDescent="0.25">
      <c r="B298" s="22" t="s">
        <v>6</v>
      </c>
      <c r="D298" s="333" t="s">
        <v>5</v>
      </c>
      <c r="E298" s="333"/>
      <c r="F298" s="333"/>
      <c r="G298" s="333"/>
      <c r="H298" s="333"/>
      <c r="I298" s="333"/>
      <c r="J298" s="333"/>
      <c r="K298" s="333"/>
      <c r="L298" s="333"/>
      <c r="M298" s="50"/>
    </row>
    <row r="299" spans="2:23" ht="3.75" customHeight="1" x14ac:dyDescent="0.25"/>
    <row r="300" spans="2:23" ht="22.5" customHeight="1" x14ac:dyDescent="0.25">
      <c r="C300" s="10"/>
      <c r="D300" s="334" t="s">
        <v>342</v>
      </c>
      <c r="E300" s="334"/>
      <c r="F300" s="334"/>
      <c r="G300" s="334"/>
      <c r="H300" s="334"/>
      <c r="I300" s="334"/>
      <c r="J300" s="334"/>
      <c r="L300" s="9" t="s">
        <v>41</v>
      </c>
    </row>
    <row r="301" spans="2:23" x14ac:dyDescent="0.25">
      <c r="D301" s="55" t="s">
        <v>93</v>
      </c>
      <c r="E301" s="12"/>
      <c r="F301" s="12"/>
      <c r="G301" s="12"/>
      <c r="H301" s="12"/>
      <c r="I301" s="12"/>
      <c r="J301" s="12"/>
    </row>
    <row r="302" spans="2:23" ht="19.5" customHeight="1" x14ac:dyDescent="0.25">
      <c r="B302" s="7">
        <v>1</v>
      </c>
      <c r="D302" s="330" t="s">
        <v>377</v>
      </c>
      <c r="E302" s="331"/>
      <c r="F302" s="331"/>
      <c r="G302" s="331"/>
      <c r="H302" s="331"/>
      <c r="I302" s="331"/>
      <c r="J302" s="332"/>
      <c r="L302" s="248"/>
    </row>
    <row r="303" spans="2:23" ht="4.5" customHeight="1" x14ac:dyDescent="0.25">
      <c r="D303" s="13"/>
      <c r="E303" s="14"/>
      <c r="F303" s="14"/>
      <c r="G303" s="14"/>
      <c r="H303" s="14"/>
      <c r="I303" s="14"/>
      <c r="J303" s="14"/>
    </row>
    <row r="304" spans="2:23" ht="20.100000000000001" customHeight="1" x14ac:dyDescent="0.25">
      <c r="B304" s="7">
        <v>2</v>
      </c>
      <c r="D304" s="330" t="s">
        <v>378</v>
      </c>
      <c r="E304" s="331"/>
      <c r="F304" s="331"/>
      <c r="G304" s="331"/>
      <c r="H304" s="331"/>
      <c r="I304" s="331"/>
      <c r="J304" s="331"/>
      <c r="K304" s="15"/>
      <c r="L304" s="248"/>
      <c r="M304" s="54"/>
    </row>
    <row r="305" spans="2:23" ht="5.0999999999999996" customHeight="1" x14ac:dyDescent="0.25">
      <c r="D305" s="13"/>
      <c r="E305" s="14"/>
      <c r="F305" s="14"/>
      <c r="G305" s="14"/>
      <c r="H305" s="14"/>
      <c r="I305" s="14"/>
      <c r="J305" s="14"/>
    </row>
    <row r="306" spans="2:23" ht="20.100000000000001" customHeight="1" x14ac:dyDescent="0.25">
      <c r="B306" s="7">
        <v>3</v>
      </c>
      <c r="D306" s="330" t="s">
        <v>70</v>
      </c>
      <c r="E306" s="331"/>
      <c r="F306" s="331"/>
      <c r="G306" s="331"/>
      <c r="H306" s="331"/>
      <c r="I306" s="331"/>
      <c r="J306" s="331"/>
      <c r="K306" s="15"/>
      <c r="L306" s="248"/>
      <c r="M306" s="54"/>
    </row>
    <row r="307" spans="2:23" ht="5.0999999999999996" customHeight="1" x14ac:dyDescent="0.25">
      <c r="D307" s="16"/>
      <c r="E307" s="14"/>
      <c r="F307" s="14"/>
      <c r="G307" s="14"/>
      <c r="H307" s="14"/>
      <c r="I307" s="14"/>
      <c r="J307" s="14"/>
    </row>
    <row r="308" spans="2:23" ht="20.100000000000001" customHeight="1" x14ac:dyDescent="0.25">
      <c r="B308" s="7">
        <v>4</v>
      </c>
      <c r="D308" s="330" t="s">
        <v>71</v>
      </c>
      <c r="E308" s="331"/>
      <c r="F308" s="331"/>
      <c r="G308" s="331"/>
      <c r="H308" s="331"/>
      <c r="I308" s="331"/>
      <c r="J308" s="332"/>
      <c r="K308" s="15"/>
      <c r="L308" s="248"/>
      <c r="M308" s="54"/>
    </row>
    <row r="309" spans="2:23" ht="5.0999999999999996" customHeight="1" x14ac:dyDescent="0.25">
      <c r="D309" s="16"/>
      <c r="E309" s="14"/>
      <c r="F309" s="14"/>
      <c r="G309" s="14"/>
      <c r="H309" s="14"/>
      <c r="I309" s="14"/>
      <c r="J309" s="14"/>
    </row>
    <row r="310" spans="2:23" ht="20.100000000000001" customHeight="1" x14ac:dyDescent="0.25">
      <c r="B310" s="7">
        <v>5</v>
      </c>
      <c r="D310" s="330" t="s">
        <v>343</v>
      </c>
      <c r="E310" s="331"/>
      <c r="F310" s="331"/>
      <c r="G310" s="331"/>
      <c r="H310" s="331"/>
      <c r="I310" s="331"/>
      <c r="J310" s="332"/>
      <c r="K310" s="15"/>
      <c r="L310" s="248"/>
      <c r="M310" s="54"/>
    </row>
    <row r="311" spans="2:23" x14ac:dyDescent="0.25">
      <c r="D311" s="5"/>
      <c r="E311" s="12"/>
      <c r="F311" s="12"/>
      <c r="G311" s="12"/>
      <c r="H311" s="12"/>
      <c r="I311" s="12"/>
      <c r="J311" s="12"/>
    </row>
    <row r="312" spans="2:23" x14ac:dyDescent="0.25">
      <c r="B312" s="22" t="s">
        <v>7</v>
      </c>
      <c r="D312" s="333" t="s">
        <v>25</v>
      </c>
      <c r="E312" s="333"/>
      <c r="F312" s="333"/>
      <c r="G312" s="333"/>
      <c r="H312" s="333"/>
      <c r="I312" s="333"/>
      <c r="J312" s="333"/>
      <c r="K312" s="333"/>
      <c r="L312" s="333"/>
      <c r="M312" s="50"/>
    </row>
    <row r="313" spans="2:23" ht="3.75" customHeight="1" x14ac:dyDescent="0.25"/>
    <row r="314" spans="2:23" ht="29.25" customHeight="1" x14ac:dyDescent="0.25">
      <c r="C314" s="10"/>
      <c r="D314" s="334" t="s">
        <v>344</v>
      </c>
      <c r="E314" s="334"/>
      <c r="F314" s="334"/>
      <c r="G314" s="334"/>
      <c r="H314" s="334"/>
      <c r="I314" s="334"/>
      <c r="J314" s="334"/>
      <c r="L314" s="9" t="s">
        <v>41</v>
      </c>
    </row>
    <row r="315" spans="2:23" x14ac:dyDescent="0.25">
      <c r="D315" s="55" t="s">
        <v>93</v>
      </c>
      <c r="E315" s="12"/>
      <c r="F315" s="12"/>
      <c r="G315" s="12"/>
      <c r="H315" s="12"/>
      <c r="I315" s="12"/>
      <c r="J315" s="12"/>
    </row>
    <row r="316" spans="2:23" ht="19.5" customHeight="1" x14ac:dyDescent="0.25">
      <c r="B316" s="7">
        <v>1</v>
      </c>
      <c r="D316" s="330" t="s">
        <v>72</v>
      </c>
      <c r="E316" s="331"/>
      <c r="F316" s="331"/>
      <c r="G316" s="331"/>
      <c r="H316" s="331"/>
      <c r="I316" s="331"/>
      <c r="J316" s="332"/>
      <c r="L316" s="248"/>
      <c r="O316" s="326" t="s">
        <v>373</v>
      </c>
      <c r="P316" s="326"/>
      <c r="Q316" s="326"/>
      <c r="R316" s="326"/>
      <c r="S316" s="326"/>
      <c r="T316" s="326"/>
      <c r="U316" s="326"/>
      <c r="V316" s="315"/>
      <c r="W316" s="315"/>
    </row>
    <row r="317" spans="2:23" ht="4.5" customHeight="1" x14ac:dyDescent="0.25">
      <c r="D317" s="13"/>
      <c r="E317" s="14"/>
      <c r="F317" s="14"/>
      <c r="G317" s="14"/>
      <c r="H317" s="14"/>
      <c r="I317" s="14"/>
      <c r="J317" s="14"/>
      <c r="O317" s="326"/>
      <c r="P317" s="326"/>
      <c r="Q317" s="326"/>
      <c r="R317" s="326"/>
      <c r="S317" s="326"/>
      <c r="T317" s="326"/>
      <c r="U317" s="326"/>
    </row>
    <row r="318" spans="2:23" ht="20.100000000000001" customHeight="1" x14ac:dyDescent="0.25">
      <c r="B318" s="7">
        <v>2</v>
      </c>
      <c r="D318" s="330" t="s">
        <v>73</v>
      </c>
      <c r="E318" s="331"/>
      <c r="F318" s="331"/>
      <c r="G318" s="331"/>
      <c r="H318" s="331"/>
      <c r="I318" s="331"/>
      <c r="J318" s="331"/>
      <c r="K318" s="15"/>
      <c r="L318" s="248"/>
      <c r="M318" s="54"/>
      <c r="O318" s="326"/>
      <c r="P318" s="326"/>
      <c r="Q318" s="326"/>
      <c r="R318" s="326"/>
      <c r="S318" s="326"/>
      <c r="T318" s="326"/>
      <c r="U318" s="326"/>
    </row>
    <row r="319" spans="2:23" ht="5.0999999999999996" customHeight="1" x14ac:dyDescent="0.25">
      <c r="D319" s="13"/>
      <c r="E319" s="14"/>
      <c r="F319" s="14"/>
      <c r="G319" s="14"/>
      <c r="H319" s="14"/>
      <c r="I319" s="14"/>
      <c r="J319" s="14"/>
      <c r="O319" s="326"/>
      <c r="P319" s="326"/>
      <c r="Q319" s="326"/>
      <c r="R319" s="326"/>
      <c r="S319" s="326"/>
      <c r="T319" s="326"/>
      <c r="U319" s="326"/>
    </row>
    <row r="320" spans="2:23" ht="20.100000000000001" customHeight="1" x14ac:dyDescent="0.25">
      <c r="B320" s="7">
        <v>3</v>
      </c>
      <c r="D320" s="330" t="s">
        <v>74</v>
      </c>
      <c r="E320" s="331"/>
      <c r="F320" s="331"/>
      <c r="G320" s="331"/>
      <c r="H320" s="331"/>
      <c r="I320" s="331"/>
      <c r="J320" s="331"/>
      <c r="K320" s="15"/>
      <c r="L320" s="248"/>
      <c r="M320" s="54"/>
      <c r="O320" s="326"/>
      <c r="P320" s="326"/>
      <c r="Q320" s="326"/>
      <c r="R320" s="326"/>
      <c r="S320" s="326"/>
      <c r="T320" s="326"/>
      <c r="U320" s="326"/>
    </row>
    <row r="321" spans="2:23" x14ac:dyDescent="0.25">
      <c r="D321" s="5"/>
      <c r="E321" s="12"/>
      <c r="F321" s="12"/>
      <c r="G321" s="12"/>
      <c r="H321" s="12"/>
      <c r="I321" s="12"/>
      <c r="J321" s="12"/>
    </row>
    <row r="322" spans="2:23" x14ac:dyDescent="0.25">
      <c r="B322" s="22" t="s">
        <v>8</v>
      </c>
      <c r="D322" s="333" t="s">
        <v>23</v>
      </c>
      <c r="E322" s="333"/>
      <c r="F322" s="333"/>
      <c r="G322" s="333"/>
      <c r="H322" s="333"/>
      <c r="I322" s="333"/>
      <c r="J322" s="333"/>
      <c r="K322" s="333"/>
      <c r="L322" s="333"/>
      <c r="M322" s="50"/>
    </row>
    <row r="323" spans="2:23" ht="3.75" customHeight="1" x14ac:dyDescent="0.25"/>
    <row r="324" spans="2:23" ht="23.25" customHeight="1" x14ac:dyDescent="0.25">
      <c r="C324" s="10"/>
      <c r="D324" s="334" t="s">
        <v>345</v>
      </c>
      <c r="E324" s="334"/>
      <c r="F324" s="334"/>
      <c r="G324" s="334"/>
      <c r="H324" s="334"/>
      <c r="I324" s="334"/>
      <c r="J324" s="334"/>
      <c r="L324" s="9" t="s">
        <v>41</v>
      </c>
    </row>
    <row r="325" spans="2:23" x14ac:dyDescent="0.25">
      <c r="D325" s="55" t="s">
        <v>93</v>
      </c>
      <c r="E325" s="12"/>
      <c r="F325" s="12"/>
      <c r="G325" s="12"/>
      <c r="H325" s="12"/>
      <c r="I325" s="12"/>
      <c r="J325" s="12"/>
    </row>
    <row r="326" spans="2:23" ht="19.5" customHeight="1" x14ac:dyDescent="0.25">
      <c r="B326" s="7">
        <v>1</v>
      </c>
      <c r="D326" s="330" t="s">
        <v>75</v>
      </c>
      <c r="E326" s="331"/>
      <c r="F326" s="331"/>
      <c r="G326" s="331"/>
      <c r="H326" s="331"/>
      <c r="I326" s="331"/>
      <c r="J326" s="332"/>
      <c r="L326" s="248"/>
      <c r="O326" s="326" t="s">
        <v>373</v>
      </c>
      <c r="P326" s="326"/>
      <c r="Q326" s="326"/>
      <c r="R326" s="326"/>
      <c r="S326" s="326"/>
      <c r="T326" s="326"/>
      <c r="U326" s="326"/>
      <c r="V326" s="316"/>
      <c r="W326" s="316"/>
    </row>
    <row r="327" spans="2:23" ht="4.5" customHeight="1" x14ac:dyDescent="0.25">
      <c r="D327" s="13"/>
      <c r="E327" s="14"/>
      <c r="F327" s="14"/>
      <c r="G327" s="14"/>
      <c r="H327" s="14"/>
      <c r="I327" s="14"/>
      <c r="J327" s="14"/>
      <c r="O327" s="326"/>
      <c r="P327" s="326"/>
      <c r="Q327" s="326"/>
      <c r="R327" s="326"/>
      <c r="S327" s="326"/>
      <c r="T327" s="326"/>
      <c r="U327" s="326"/>
      <c r="V327" s="316"/>
      <c r="W327" s="316"/>
    </row>
    <row r="328" spans="2:23" ht="20.100000000000001" customHeight="1" x14ac:dyDescent="0.25">
      <c r="B328" s="7">
        <v>2</v>
      </c>
      <c r="D328" s="330" t="s">
        <v>76</v>
      </c>
      <c r="E328" s="331"/>
      <c r="F328" s="331"/>
      <c r="G328" s="331"/>
      <c r="H328" s="331"/>
      <c r="I328" s="331"/>
      <c r="J328" s="331"/>
      <c r="K328" s="15"/>
      <c r="L328" s="248"/>
      <c r="M328" s="54"/>
      <c r="O328" s="326"/>
      <c r="P328" s="326"/>
      <c r="Q328" s="326"/>
      <c r="R328" s="326"/>
      <c r="S328" s="326"/>
      <c r="T328" s="326"/>
      <c r="U328" s="326"/>
      <c r="V328" s="316"/>
      <c r="W328" s="316"/>
    </row>
    <row r="329" spans="2:23" ht="5.0999999999999996" customHeight="1" x14ac:dyDescent="0.25">
      <c r="D329" s="13"/>
      <c r="E329" s="14"/>
      <c r="F329" s="14"/>
      <c r="G329" s="14"/>
      <c r="H329" s="14"/>
      <c r="I329" s="14"/>
      <c r="J329" s="14"/>
      <c r="O329" s="326"/>
      <c r="P329" s="326"/>
      <c r="Q329" s="326"/>
      <c r="R329" s="326"/>
      <c r="S329" s="326"/>
      <c r="T329" s="326"/>
      <c r="U329" s="326"/>
      <c r="V329" s="316"/>
      <c r="W329" s="316"/>
    </row>
    <row r="330" spans="2:23" ht="20.100000000000001" customHeight="1" x14ac:dyDescent="0.25">
      <c r="B330" s="7">
        <v>3</v>
      </c>
      <c r="D330" s="330" t="s">
        <v>77</v>
      </c>
      <c r="E330" s="331"/>
      <c r="F330" s="331"/>
      <c r="G330" s="331"/>
      <c r="H330" s="331"/>
      <c r="I330" s="331"/>
      <c r="J330" s="331"/>
      <c r="K330" s="15"/>
      <c r="L330" s="248"/>
      <c r="M330" s="54"/>
      <c r="O330" s="326"/>
      <c r="P330" s="326"/>
      <c r="Q330" s="326"/>
      <c r="R330" s="326"/>
      <c r="S330" s="326"/>
      <c r="T330" s="326"/>
      <c r="U330" s="326"/>
      <c r="V330" s="316"/>
      <c r="W330" s="316"/>
    </row>
    <row r="331" spans="2:23" x14ac:dyDescent="0.25">
      <c r="D331" s="5"/>
      <c r="E331" s="12"/>
      <c r="F331" s="12"/>
      <c r="G331" s="12"/>
      <c r="H331" s="12"/>
      <c r="I331" s="12"/>
      <c r="J331" s="12"/>
    </row>
    <row r="332" spans="2:23" x14ac:dyDescent="0.25">
      <c r="B332" s="22" t="s">
        <v>9</v>
      </c>
      <c r="D332" s="333" t="s">
        <v>21</v>
      </c>
      <c r="E332" s="333"/>
      <c r="F332" s="333"/>
      <c r="G332" s="333"/>
      <c r="H332" s="333"/>
      <c r="I332" s="333"/>
      <c r="J332" s="333"/>
      <c r="K332" s="333"/>
      <c r="L332" s="333"/>
      <c r="M332" s="50"/>
    </row>
    <row r="333" spans="2:23" ht="3.75" customHeight="1" x14ac:dyDescent="0.25"/>
    <row r="334" spans="2:23" ht="23.25" customHeight="1" x14ac:dyDescent="0.25">
      <c r="C334" s="10"/>
      <c r="D334" s="334" t="s">
        <v>346</v>
      </c>
      <c r="E334" s="334"/>
      <c r="F334" s="334"/>
      <c r="G334" s="334"/>
      <c r="H334" s="334"/>
      <c r="I334" s="334"/>
      <c r="J334" s="334"/>
      <c r="L334" s="9" t="s">
        <v>41</v>
      </c>
    </row>
    <row r="335" spans="2:23" x14ac:dyDescent="0.25">
      <c r="D335" s="55" t="s">
        <v>93</v>
      </c>
      <c r="E335" s="12"/>
      <c r="F335" s="12"/>
      <c r="G335" s="12"/>
      <c r="H335" s="12"/>
      <c r="I335" s="12"/>
      <c r="J335" s="12"/>
    </row>
    <row r="336" spans="2:23" ht="19.5" customHeight="1" x14ac:dyDescent="0.25">
      <c r="B336" s="7">
        <v>1</v>
      </c>
      <c r="D336" s="330" t="s">
        <v>78</v>
      </c>
      <c r="E336" s="331"/>
      <c r="F336" s="331"/>
      <c r="G336" s="331"/>
      <c r="H336" s="331"/>
      <c r="I336" s="331"/>
      <c r="J336" s="332"/>
      <c r="L336" s="248"/>
      <c r="O336" s="326" t="s">
        <v>373</v>
      </c>
      <c r="P336" s="326"/>
      <c r="Q336" s="326"/>
      <c r="R336" s="326"/>
      <c r="S336" s="326"/>
      <c r="T336" s="326"/>
      <c r="U336" s="326"/>
      <c r="V336" s="315"/>
      <c r="W336" s="315"/>
    </row>
    <row r="337" spans="2:21" ht="4.5" customHeight="1" x14ac:dyDescent="0.25">
      <c r="D337" s="13"/>
      <c r="E337" s="14"/>
      <c r="F337" s="14"/>
      <c r="G337" s="14"/>
      <c r="H337" s="14"/>
      <c r="I337" s="14"/>
      <c r="J337" s="14"/>
      <c r="O337" s="326"/>
      <c r="P337" s="326"/>
      <c r="Q337" s="326"/>
      <c r="R337" s="326"/>
      <c r="S337" s="326"/>
      <c r="T337" s="326"/>
      <c r="U337" s="326"/>
    </row>
    <row r="338" spans="2:21" ht="20.100000000000001" customHeight="1" x14ac:dyDescent="0.25">
      <c r="B338" s="7">
        <v>2</v>
      </c>
      <c r="D338" s="330" t="s">
        <v>79</v>
      </c>
      <c r="E338" s="331"/>
      <c r="F338" s="331"/>
      <c r="G338" s="331"/>
      <c r="H338" s="331"/>
      <c r="I338" s="331"/>
      <c r="J338" s="331"/>
      <c r="K338" s="15"/>
      <c r="L338" s="248"/>
      <c r="M338" s="54"/>
      <c r="O338" s="326"/>
      <c r="P338" s="326"/>
      <c r="Q338" s="326"/>
      <c r="R338" s="326"/>
      <c r="S338" s="326"/>
      <c r="T338" s="326"/>
      <c r="U338" s="326"/>
    </row>
    <row r="339" spans="2:21" ht="5.0999999999999996" customHeight="1" x14ac:dyDescent="0.25">
      <c r="D339" s="13"/>
      <c r="E339" s="14"/>
      <c r="F339" s="14"/>
      <c r="G339" s="14"/>
      <c r="H339" s="14"/>
      <c r="I339" s="14"/>
      <c r="J339" s="14"/>
      <c r="O339" s="326"/>
      <c r="P339" s="326"/>
      <c r="Q339" s="326"/>
      <c r="R339" s="326"/>
      <c r="S339" s="326"/>
      <c r="T339" s="326"/>
      <c r="U339" s="326"/>
    </row>
    <row r="340" spans="2:21" ht="20.100000000000001" customHeight="1" x14ac:dyDescent="0.25">
      <c r="B340" s="7">
        <v>3</v>
      </c>
      <c r="D340" s="330" t="s">
        <v>80</v>
      </c>
      <c r="E340" s="331"/>
      <c r="F340" s="331"/>
      <c r="G340" s="331"/>
      <c r="H340" s="331"/>
      <c r="I340" s="331"/>
      <c r="J340" s="331"/>
      <c r="K340" s="15"/>
      <c r="L340" s="248"/>
      <c r="M340" s="54"/>
      <c r="O340" s="326"/>
      <c r="P340" s="326"/>
      <c r="Q340" s="326"/>
      <c r="R340" s="326"/>
      <c r="S340" s="326"/>
      <c r="T340" s="326"/>
      <c r="U340" s="326"/>
    </row>
    <row r="342" spans="2:21" x14ac:dyDescent="0.25">
      <c r="B342" s="267"/>
    </row>
    <row r="345" spans="2:21" ht="21.75" customHeight="1" x14ac:dyDescent="0.25">
      <c r="D345" s="268" t="s">
        <v>347</v>
      </c>
    </row>
  </sheetData>
  <sheetProtection password="B94F" sheet="1" objects="1" scenarios="1"/>
  <mergeCells count="107">
    <mergeCell ref="F18:L18"/>
    <mergeCell ref="D206:J206"/>
    <mergeCell ref="D230:L230"/>
    <mergeCell ref="F16:L16"/>
    <mergeCell ref="F11:L11"/>
    <mergeCell ref="F12:L12"/>
    <mergeCell ref="F14:L14"/>
    <mergeCell ref="F20:L20"/>
    <mergeCell ref="D236:J236"/>
    <mergeCell ref="D178:J178"/>
    <mergeCell ref="D180:J180"/>
    <mergeCell ref="D182:J182"/>
    <mergeCell ref="D184:J184"/>
    <mergeCell ref="D186:J186"/>
    <mergeCell ref="D192:J192"/>
    <mergeCell ref="D194:J194"/>
    <mergeCell ref="D196:J196"/>
    <mergeCell ref="D198:J198"/>
    <mergeCell ref="D190:J190"/>
    <mergeCell ref="D216:H216"/>
    <mergeCell ref="D218:H218"/>
    <mergeCell ref="D214:H214"/>
    <mergeCell ref="D208:J208"/>
    <mergeCell ref="D210:J210"/>
    <mergeCell ref="D272:J272"/>
    <mergeCell ref="D262:J262"/>
    <mergeCell ref="D248:J248"/>
    <mergeCell ref="D250:J250"/>
    <mergeCell ref="D252:J252"/>
    <mergeCell ref="D240:J240"/>
    <mergeCell ref="D242:J242"/>
    <mergeCell ref="D244:L244"/>
    <mergeCell ref="D246:J246"/>
    <mergeCell ref="D278:L278"/>
    <mergeCell ref="D280:J280"/>
    <mergeCell ref="D282:J282"/>
    <mergeCell ref="D264:L264"/>
    <mergeCell ref="D232:J232"/>
    <mergeCell ref="D234:J234"/>
    <mergeCell ref="D340:J340"/>
    <mergeCell ref="D24:L24"/>
    <mergeCell ref="D80:L80"/>
    <mergeCell ref="D176:L176"/>
    <mergeCell ref="D188:L188"/>
    <mergeCell ref="D200:L200"/>
    <mergeCell ref="D212:L212"/>
    <mergeCell ref="D39:L39"/>
    <mergeCell ref="D328:J328"/>
    <mergeCell ref="D330:J330"/>
    <mergeCell ref="D332:L332"/>
    <mergeCell ref="D334:J334"/>
    <mergeCell ref="D336:J336"/>
    <mergeCell ref="D320:J320"/>
    <mergeCell ref="D324:J324"/>
    <mergeCell ref="D322:L322"/>
    <mergeCell ref="D326:J326"/>
    <mergeCell ref="D310:J310"/>
    <mergeCell ref="O106:O112"/>
    <mergeCell ref="O116:O120"/>
    <mergeCell ref="O96:O102"/>
    <mergeCell ref="O126:O132"/>
    <mergeCell ref="O86:O90"/>
    <mergeCell ref="O92:O94"/>
    <mergeCell ref="A2:L3"/>
    <mergeCell ref="B55:B56"/>
    <mergeCell ref="D276:J276"/>
    <mergeCell ref="D202:J202"/>
    <mergeCell ref="D204:J204"/>
    <mergeCell ref="D274:J274"/>
    <mergeCell ref="D238:J238"/>
    <mergeCell ref="D224:H224"/>
    <mergeCell ref="D226:H226"/>
    <mergeCell ref="D254:L254"/>
    <mergeCell ref="D220:H220"/>
    <mergeCell ref="D222:H222"/>
    <mergeCell ref="D256:J256"/>
    <mergeCell ref="D258:J258"/>
    <mergeCell ref="D260:J260"/>
    <mergeCell ref="D266:J266"/>
    <mergeCell ref="D268:J268"/>
    <mergeCell ref="D270:J270"/>
    <mergeCell ref="D338:J338"/>
    <mergeCell ref="D304:J304"/>
    <mergeCell ref="D306:J306"/>
    <mergeCell ref="D308:J308"/>
    <mergeCell ref="D284:J284"/>
    <mergeCell ref="D286:J286"/>
    <mergeCell ref="D288:J288"/>
    <mergeCell ref="D290:J290"/>
    <mergeCell ref="D298:L298"/>
    <mergeCell ref="D292:J292"/>
    <mergeCell ref="D294:J294"/>
    <mergeCell ref="D300:J300"/>
    <mergeCell ref="D302:J302"/>
    <mergeCell ref="D312:L312"/>
    <mergeCell ref="D314:J314"/>
    <mergeCell ref="D316:J316"/>
    <mergeCell ref="D318:J318"/>
    <mergeCell ref="O326:U330"/>
    <mergeCell ref="O336:U340"/>
    <mergeCell ref="O316:U320"/>
    <mergeCell ref="O248:W252"/>
    <mergeCell ref="O258:W262"/>
    <mergeCell ref="O268:W276"/>
    <mergeCell ref="O282:W294"/>
    <mergeCell ref="O134:O146"/>
    <mergeCell ref="O148:O172"/>
  </mergeCells>
  <conditionalFormatting sqref="D96">
    <cfRule type="expression" dxfId="251" priority="382">
      <formula>$F$180="unselect"</formula>
    </cfRule>
    <cfRule type="expression" dxfId="250" priority="384">
      <formula>AND($F$180="select",$F$182="select")</formula>
    </cfRule>
    <cfRule type="expression" dxfId="249" priority="388">
      <formula>$F$180="select"</formula>
    </cfRule>
  </conditionalFormatting>
  <conditionalFormatting sqref="D126 D77">
    <cfRule type="expression" dxfId="248" priority="383">
      <formula>AND($F$180="select",$F$182="select")</formula>
    </cfRule>
    <cfRule type="expression" dxfId="247" priority="387">
      <formula>$F$182="select"</formula>
    </cfRule>
  </conditionalFormatting>
  <conditionalFormatting sqref="D128">
    <cfRule type="expression" dxfId="246" priority="386">
      <formula>$F$184="select"</formula>
    </cfRule>
  </conditionalFormatting>
  <conditionalFormatting sqref="D102">
    <cfRule type="expression" dxfId="245" priority="377">
      <formula>AND($F$180="select",$F$182="select")</formula>
    </cfRule>
    <cfRule type="expression" dxfId="244" priority="380">
      <formula>$F$182="select"</formula>
    </cfRule>
  </conditionalFormatting>
  <conditionalFormatting sqref="D118">
    <cfRule type="expression" dxfId="243" priority="379">
      <formula>$F$184="select"</formula>
    </cfRule>
  </conditionalFormatting>
  <conditionalFormatting sqref="D88">
    <cfRule type="expression" dxfId="242" priority="372">
      <formula>AND($F$180="select",$F$182="select")</formula>
    </cfRule>
    <cfRule type="expression" dxfId="241" priority="375">
      <formula>$F$182="select"</formula>
    </cfRule>
  </conditionalFormatting>
  <conditionalFormatting sqref="D86">
    <cfRule type="expression" dxfId="240" priority="374">
      <formula>$F$184="select"</formula>
    </cfRule>
  </conditionalFormatting>
  <conditionalFormatting sqref="D106">
    <cfRule type="expression" dxfId="239" priority="373">
      <formula>$F$186="select"</formula>
    </cfRule>
  </conditionalFormatting>
  <conditionalFormatting sqref="D90">
    <cfRule type="expression" dxfId="238" priority="366">
      <formula>$F$180="unselect"</formula>
    </cfRule>
    <cfRule type="expression" dxfId="237" priority="368">
      <formula>AND($F$180="select",$F$182="select")</formula>
    </cfRule>
    <cfRule type="expression" dxfId="236" priority="371">
      <formula>$F$180="select"</formula>
    </cfRule>
  </conditionalFormatting>
  <conditionalFormatting sqref="D108">
    <cfRule type="expression" dxfId="235" priority="367">
      <formula>AND($F$180="select",$F$182="select")</formula>
    </cfRule>
    <cfRule type="expression" dxfId="234" priority="370">
      <formula>$F$182="select"</formula>
    </cfRule>
  </conditionalFormatting>
  <conditionalFormatting sqref="D116">
    <cfRule type="expression" dxfId="233" priority="369">
      <formula>$F$184="select"</formula>
    </cfRule>
  </conditionalFormatting>
  <conditionalFormatting sqref="D114">
    <cfRule type="expression" dxfId="232" priority="362">
      <formula>AND($F$180="select",$F$182="select")</formula>
    </cfRule>
    <cfRule type="expression" dxfId="231" priority="365">
      <formula>$F$182="select"</formula>
    </cfRule>
  </conditionalFormatting>
  <conditionalFormatting sqref="D134">
    <cfRule type="expression" dxfId="230" priority="364">
      <formula>$F$184="select"</formula>
    </cfRule>
  </conditionalFormatting>
  <conditionalFormatting sqref="D148">
    <cfRule type="expression" dxfId="229" priority="363">
      <formula>$F$186="select"</formula>
    </cfRule>
  </conditionalFormatting>
  <conditionalFormatting sqref="D140">
    <cfRule type="expression" dxfId="228" priority="356">
      <formula>$F$180="unselect"</formula>
    </cfRule>
    <cfRule type="expression" dxfId="227" priority="358">
      <formula>AND($F$180="select",$F$182="select")</formula>
    </cfRule>
    <cfRule type="expression" dxfId="226" priority="361">
      <formula>$F$180="select"</formula>
    </cfRule>
  </conditionalFormatting>
  <conditionalFormatting sqref="D92">
    <cfRule type="expression" dxfId="225" priority="357">
      <formula>AND($F$180="select",$F$182="select")</formula>
    </cfRule>
    <cfRule type="expression" dxfId="224" priority="360">
      <formula>$F$182="select"</formula>
    </cfRule>
  </conditionalFormatting>
  <conditionalFormatting sqref="D94">
    <cfRule type="expression" dxfId="223" priority="359">
      <formula>$F$184="select"</formula>
    </cfRule>
  </conditionalFormatting>
  <conditionalFormatting sqref="D136">
    <cfRule type="expression" dxfId="222" priority="352">
      <formula>AND($F$180="select",$F$182="select")</formula>
    </cfRule>
    <cfRule type="expression" dxfId="221" priority="355">
      <formula>$F$182="select"</formula>
    </cfRule>
  </conditionalFormatting>
  <conditionalFormatting sqref="D138">
    <cfRule type="expression" dxfId="220" priority="354">
      <formula>$F$184="select"</formula>
    </cfRule>
  </conditionalFormatting>
  <conditionalFormatting sqref="D154">
    <cfRule type="expression" dxfId="219" priority="353">
      <formula>$F$186="select"</formula>
    </cfRule>
  </conditionalFormatting>
  <conditionalFormatting sqref="D158">
    <cfRule type="expression" dxfId="218" priority="346">
      <formula>$F$180="unselect"</formula>
    </cfRule>
    <cfRule type="expression" dxfId="217" priority="348">
      <formula>AND($F$180="select",$F$182="select")</formula>
    </cfRule>
    <cfRule type="expression" dxfId="216" priority="351">
      <formula>$F$180="select"</formula>
    </cfRule>
  </conditionalFormatting>
  <conditionalFormatting sqref="D156">
    <cfRule type="expression" dxfId="215" priority="347">
      <formula>AND($F$180="select",$F$182="select")</formula>
    </cfRule>
    <cfRule type="expression" dxfId="214" priority="350">
      <formula>$F$182="select"</formula>
    </cfRule>
  </conditionalFormatting>
  <conditionalFormatting sqref="D160">
    <cfRule type="expression" dxfId="213" priority="349">
      <formula>$F$184="select"</formula>
    </cfRule>
  </conditionalFormatting>
  <conditionalFormatting sqref="D164">
    <cfRule type="expression" dxfId="212" priority="342">
      <formula>AND($F$180="select",$F$182="select")</formula>
    </cfRule>
    <cfRule type="expression" dxfId="211" priority="345">
      <formula>$F$182="select"</formula>
    </cfRule>
  </conditionalFormatting>
  <conditionalFormatting sqref="D124">
    <cfRule type="expression" dxfId="210" priority="344">
      <formula>$F$184="select"</formula>
    </cfRule>
  </conditionalFormatting>
  <conditionalFormatting sqref="D142">
    <cfRule type="expression" dxfId="209" priority="343">
      <formula>$F$186="select"</formula>
    </cfRule>
  </conditionalFormatting>
  <conditionalFormatting sqref="D150">
    <cfRule type="expression" dxfId="208" priority="337">
      <formula>AND($F$180="select",$F$182="select")</formula>
    </cfRule>
    <cfRule type="expression" dxfId="207" priority="340">
      <formula>$F$182="select"</formula>
    </cfRule>
  </conditionalFormatting>
  <conditionalFormatting sqref="D130">
    <cfRule type="expression" dxfId="206" priority="339">
      <formula>$F$184="select"</formula>
    </cfRule>
  </conditionalFormatting>
  <conditionalFormatting sqref="D174">
    <cfRule type="expression" dxfId="205" priority="332">
      <formula>AND($F$180="select",$F$182="select")</formula>
    </cfRule>
    <cfRule type="expression" dxfId="204" priority="335">
      <formula>$F$182="select"</formula>
    </cfRule>
  </conditionalFormatting>
  <conditionalFormatting sqref="D120">
    <cfRule type="expression" dxfId="203" priority="334">
      <formula>$F$184="select"</formula>
    </cfRule>
  </conditionalFormatting>
  <conditionalFormatting sqref="D110">
    <cfRule type="expression" dxfId="202" priority="327">
      <formula>AND($F$180="select",$F$182="select")</formula>
    </cfRule>
    <cfRule type="expression" dxfId="201" priority="330">
      <formula>$F$182="select"</formula>
    </cfRule>
  </conditionalFormatting>
  <conditionalFormatting sqref="D132">
    <cfRule type="expression" dxfId="200" priority="329">
      <formula>$F$184="select"</formula>
    </cfRule>
  </conditionalFormatting>
  <conditionalFormatting sqref="D146">
    <cfRule type="expression" dxfId="199" priority="322">
      <formula>AND($F$180="select",$F$182="select")</formula>
    </cfRule>
    <cfRule type="expression" dxfId="198" priority="325">
      <formula>$F$182="select"</formula>
    </cfRule>
  </conditionalFormatting>
  <conditionalFormatting sqref="D170">
    <cfRule type="expression" dxfId="197" priority="324">
      <formula>$F$184="select"</formula>
    </cfRule>
  </conditionalFormatting>
  <conditionalFormatting sqref="D112">
    <cfRule type="expression" dxfId="196" priority="323">
      <formula>$F$186="select"</formula>
    </cfRule>
  </conditionalFormatting>
  <conditionalFormatting sqref="D122">
    <cfRule type="expression" dxfId="195" priority="316">
      <formula>$F$180="unselect"</formula>
    </cfRule>
    <cfRule type="expression" dxfId="194" priority="318">
      <formula>AND($F$180="select",$F$182="select")</formula>
    </cfRule>
    <cfRule type="expression" dxfId="193" priority="321">
      <formula>$F$180="select"</formula>
    </cfRule>
  </conditionalFormatting>
  <conditionalFormatting sqref="D104">
    <cfRule type="expression" dxfId="192" priority="317">
      <formula>AND($F$180="select",$F$182="select")</formula>
    </cfRule>
    <cfRule type="expression" dxfId="191" priority="320">
      <formula>$F$182="select"</formula>
    </cfRule>
  </conditionalFormatting>
  <conditionalFormatting sqref="D172">
    <cfRule type="expression" dxfId="190" priority="319">
      <formula>$F$184="select"</formula>
    </cfRule>
  </conditionalFormatting>
  <conditionalFormatting sqref="D152">
    <cfRule type="expression" dxfId="189" priority="312">
      <formula>AND($F$180="select",$F$182="select")</formula>
    </cfRule>
    <cfRule type="expression" dxfId="188" priority="315">
      <formula>$F$182="select"</formula>
    </cfRule>
  </conditionalFormatting>
  <conditionalFormatting sqref="D180">
    <cfRule type="expression" dxfId="187" priority="265">
      <formula>$F$184="select"</formula>
    </cfRule>
  </conditionalFormatting>
  <conditionalFormatting sqref="D182">
    <cfRule type="expression" dxfId="186" priority="264">
      <formula>$F$184="select"</formula>
    </cfRule>
  </conditionalFormatting>
  <conditionalFormatting sqref="D184">
    <cfRule type="expression" dxfId="185" priority="263">
      <formula>$F$184="select"</formula>
    </cfRule>
  </conditionalFormatting>
  <conditionalFormatting sqref="D186">
    <cfRule type="expression" dxfId="184" priority="262">
      <formula>$F$184="select"</formula>
    </cfRule>
  </conditionalFormatting>
  <conditionalFormatting sqref="D198">
    <cfRule type="expression" dxfId="183" priority="258">
      <formula>$F$184="select"</formula>
    </cfRule>
  </conditionalFormatting>
  <conditionalFormatting sqref="D192">
    <cfRule type="expression" dxfId="182" priority="261">
      <formula>$F$184="select"</formula>
    </cfRule>
  </conditionalFormatting>
  <conditionalFormatting sqref="D194">
    <cfRule type="expression" dxfId="181" priority="260">
      <formula>$F$184="select"</formula>
    </cfRule>
  </conditionalFormatting>
  <conditionalFormatting sqref="D196">
    <cfRule type="expression" dxfId="180" priority="259">
      <formula>$F$184="select"</formula>
    </cfRule>
  </conditionalFormatting>
  <conditionalFormatting sqref="D222">
    <cfRule type="expression" dxfId="179" priority="250">
      <formula>$F$184="select"</formula>
    </cfRule>
  </conditionalFormatting>
  <conditionalFormatting sqref="D216">
    <cfRule type="expression" dxfId="178" priority="253">
      <formula>$F$184="select"</formula>
    </cfRule>
  </conditionalFormatting>
  <conditionalFormatting sqref="D218">
    <cfRule type="expression" dxfId="177" priority="252">
      <formula>$F$184="select"</formula>
    </cfRule>
  </conditionalFormatting>
  <conditionalFormatting sqref="D220">
    <cfRule type="expression" dxfId="176" priority="251">
      <formula>$F$184="select"</formula>
    </cfRule>
  </conditionalFormatting>
  <conditionalFormatting sqref="D226">
    <cfRule type="expression" dxfId="175" priority="248">
      <formula>$F$184="select"</formula>
    </cfRule>
  </conditionalFormatting>
  <conditionalFormatting sqref="D224">
    <cfRule type="expression" dxfId="174" priority="249">
      <formula>$F$184="select"</formula>
    </cfRule>
  </conditionalFormatting>
  <conditionalFormatting sqref="D240">
    <cfRule type="expression" dxfId="173" priority="244">
      <formula>$F$184="select"</formula>
    </cfRule>
  </conditionalFormatting>
  <conditionalFormatting sqref="D234">
    <cfRule type="expression" dxfId="172" priority="247">
      <formula>$F$184="select"</formula>
    </cfRule>
  </conditionalFormatting>
  <conditionalFormatting sqref="D236">
    <cfRule type="expression" dxfId="171" priority="246">
      <formula>$F$184="select"</formula>
    </cfRule>
  </conditionalFormatting>
  <conditionalFormatting sqref="D238">
    <cfRule type="expression" dxfId="170" priority="245">
      <formula>$F$184="select"</formula>
    </cfRule>
  </conditionalFormatting>
  <conditionalFormatting sqref="D242">
    <cfRule type="expression" dxfId="169" priority="243">
      <formula>$F$184="select"</formula>
    </cfRule>
  </conditionalFormatting>
  <conditionalFormatting sqref="D310">
    <cfRule type="expression" dxfId="168" priority="220">
      <formula>$F$184="select"</formula>
    </cfRule>
  </conditionalFormatting>
  <conditionalFormatting sqref="D308">
    <cfRule type="expression" dxfId="167" priority="221">
      <formula>$F$184="select"</formula>
    </cfRule>
  </conditionalFormatting>
  <conditionalFormatting sqref="D302">
    <cfRule type="expression" dxfId="166" priority="224">
      <formula>$F$184="select"</formula>
    </cfRule>
  </conditionalFormatting>
  <conditionalFormatting sqref="D304">
    <cfRule type="expression" dxfId="165" priority="223">
      <formula>$F$184="select"</formula>
    </cfRule>
  </conditionalFormatting>
  <conditionalFormatting sqref="D306">
    <cfRule type="expression" dxfId="164" priority="222">
      <formula>$F$184="select"</formula>
    </cfRule>
  </conditionalFormatting>
  <conditionalFormatting sqref="D316">
    <cfRule type="expression" dxfId="163" priority="219">
      <formula>$F$184="select"</formula>
    </cfRule>
  </conditionalFormatting>
  <conditionalFormatting sqref="D318">
    <cfRule type="expression" dxfId="162" priority="218">
      <formula>$F$184="select"</formula>
    </cfRule>
  </conditionalFormatting>
  <conditionalFormatting sqref="D320">
    <cfRule type="expression" dxfId="161" priority="217">
      <formula>$F$184="select"</formula>
    </cfRule>
  </conditionalFormatting>
  <conditionalFormatting sqref="D326">
    <cfRule type="expression" dxfId="160" priority="214">
      <formula>$F$184="select"</formula>
    </cfRule>
  </conditionalFormatting>
  <conditionalFormatting sqref="D328">
    <cfRule type="expression" dxfId="159" priority="213">
      <formula>$F$184="select"</formula>
    </cfRule>
  </conditionalFormatting>
  <conditionalFormatting sqref="D330">
    <cfRule type="expression" dxfId="158" priority="212">
      <formula>$F$184="select"</formula>
    </cfRule>
  </conditionalFormatting>
  <conditionalFormatting sqref="D336">
    <cfRule type="expression" dxfId="157" priority="211">
      <formula>$F$184="select"</formula>
    </cfRule>
  </conditionalFormatting>
  <conditionalFormatting sqref="D338">
    <cfRule type="expression" dxfId="156" priority="210">
      <formula>$F$184="select"</formula>
    </cfRule>
  </conditionalFormatting>
  <conditionalFormatting sqref="D340">
    <cfRule type="expression" dxfId="155" priority="209">
      <formula>$F$184="select"</formula>
    </cfRule>
  </conditionalFormatting>
  <conditionalFormatting sqref="D28">
    <cfRule type="expression" dxfId="154" priority="202">
      <formula>$F$180="unselect"</formula>
    </cfRule>
    <cfRule type="expression" dxfId="153" priority="204">
      <formula>AND($F$180="select",$F$182="select")</formula>
    </cfRule>
    <cfRule type="expression" dxfId="152" priority="208">
      <formula>$F$180="select"</formula>
    </cfRule>
  </conditionalFormatting>
  <conditionalFormatting sqref="D33">
    <cfRule type="expression" dxfId="151" priority="205">
      <formula>$F$186="select"</formula>
    </cfRule>
  </conditionalFormatting>
  <conditionalFormatting sqref="D35">
    <cfRule type="expression" dxfId="150" priority="197">
      <formula>$F$180="unselect"</formula>
    </cfRule>
    <cfRule type="expression" dxfId="149" priority="199">
      <formula>AND($F$180="select",$F$182="select")</formula>
    </cfRule>
    <cfRule type="expression" dxfId="148" priority="201">
      <formula>$F$180="select"</formula>
    </cfRule>
  </conditionalFormatting>
  <conditionalFormatting sqref="D37">
    <cfRule type="expression" dxfId="147" priority="198">
      <formula>AND($F$180="select",$F$182="select")</formula>
    </cfRule>
    <cfRule type="expression" dxfId="146" priority="200">
      <formula>$F$182="select"</formula>
    </cfRule>
  </conditionalFormatting>
  <conditionalFormatting sqref="D43">
    <cfRule type="expression" dxfId="145" priority="190">
      <formula>$F$180="unselect"</formula>
    </cfRule>
    <cfRule type="expression" dxfId="144" priority="192">
      <formula>AND($F$180="select",$F$182="select")</formula>
    </cfRule>
    <cfRule type="expression" dxfId="143" priority="196">
      <formula>$F$180="select"</formula>
    </cfRule>
  </conditionalFormatting>
  <conditionalFormatting sqref="D45">
    <cfRule type="expression" dxfId="142" priority="191">
      <formula>AND($F$180="select",$F$182="select")</formula>
    </cfRule>
    <cfRule type="expression" dxfId="141" priority="195">
      <formula>$F$182="select"</formula>
    </cfRule>
  </conditionalFormatting>
  <conditionalFormatting sqref="D47">
    <cfRule type="expression" dxfId="140" priority="194">
      <formula>$F$184="select"</formula>
    </cfRule>
  </conditionalFormatting>
  <conditionalFormatting sqref="D49">
    <cfRule type="expression" dxfId="139" priority="193">
      <formula>$F$186="select"</formula>
    </cfRule>
  </conditionalFormatting>
  <conditionalFormatting sqref="D51">
    <cfRule type="expression" dxfId="138" priority="185">
      <formula>$F$180="unselect"</formula>
    </cfRule>
    <cfRule type="expression" dxfId="137" priority="187">
      <formula>AND($F$180="select",$F$182="select")</formula>
    </cfRule>
    <cfRule type="expression" dxfId="136" priority="189">
      <formula>$F$180="select"</formula>
    </cfRule>
  </conditionalFormatting>
  <conditionalFormatting sqref="D53">
    <cfRule type="expression" dxfId="135" priority="186">
      <formula>AND($F$180="select",$F$182="select")</formula>
    </cfRule>
    <cfRule type="expression" dxfId="134" priority="188">
      <formula>$F$182="select"</formula>
    </cfRule>
  </conditionalFormatting>
  <conditionalFormatting sqref="D55:D56">
    <cfRule type="expression" dxfId="133" priority="183">
      <formula>AND($F$180="select",$F$182="select")</formula>
    </cfRule>
    <cfRule type="expression" dxfId="132" priority="184">
      <formula>$F$182="select"</formula>
    </cfRule>
  </conditionalFormatting>
  <conditionalFormatting sqref="D62">
    <cfRule type="expression" dxfId="131" priority="176">
      <formula>$F$180="unselect"</formula>
    </cfRule>
    <cfRule type="expression" dxfId="130" priority="178">
      <formula>AND($F$180="select",$F$182="select")</formula>
    </cfRule>
    <cfRule type="expression" dxfId="129" priority="182">
      <formula>$F$180="select"</formula>
    </cfRule>
  </conditionalFormatting>
  <conditionalFormatting sqref="D64">
    <cfRule type="expression" dxfId="128" priority="177">
      <formula>AND($F$180="select",$F$182="select")</formula>
    </cfRule>
    <cfRule type="expression" dxfId="127" priority="181">
      <formula>$F$182="select"</formula>
    </cfRule>
  </conditionalFormatting>
  <conditionalFormatting sqref="D66">
    <cfRule type="expression" dxfId="126" priority="180">
      <formula>$F$184="select"</formula>
    </cfRule>
  </conditionalFormatting>
  <conditionalFormatting sqref="D69">
    <cfRule type="expression" dxfId="125" priority="171">
      <formula>$F$180="unselect"</formula>
    </cfRule>
    <cfRule type="expression" dxfId="124" priority="173">
      <formula>AND($F$180="select",$F$182="select")</formula>
    </cfRule>
    <cfRule type="expression" dxfId="123" priority="175">
      <formula>$F$180="select"</formula>
    </cfRule>
  </conditionalFormatting>
  <conditionalFormatting sqref="D71">
    <cfRule type="expression" dxfId="122" priority="172">
      <formula>AND($F$180="select",$F$182="select")</formula>
    </cfRule>
    <cfRule type="expression" dxfId="121" priority="174">
      <formula>$F$182="select"</formula>
    </cfRule>
  </conditionalFormatting>
  <conditionalFormatting sqref="D73">
    <cfRule type="expression" dxfId="120" priority="166">
      <formula>$F$180="unselect"</formula>
    </cfRule>
    <cfRule type="expression" dxfId="119" priority="168">
      <formula>AND($F$180="select",$F$182="select")</formula>
    </cfRule>
    <cfRule type="expression" dxfId="118" priority="170">
      <formula>$F$180="select"</formula>
    </cfRule>
  </conditionalFormatting>
  <conditionalFormatting sqref="D75">
    <cfRule type="expression" dxfId="117" priority="167">
      <formula>AND($F$180="select",$F$182="select")</formula>
    </cfRule>
    <cfRule type="expression" dxfId="116" priority="169">
      <formula>$F$182="select"</formula>
    </cfRule>
  </conditionalFormatting>
  <conditionalFormatting sqref="D227">
    <cfRule type="expression" dxfId="115" priority="162">
      <formula>AND($F$180="select",$F$182="select")</formula>
    </cfRule>
    <cfRule type="expression" dxfId="114" priority="163">
      <formula>$F$182="select"</formula>
    </cfRule>
  </conditionalFormatting>
  <conditionalFormatting sqref="D295">
    <cfRule type="expression" dxfId="113" priority="160">
      <formula>AND($F$180="select",$F$182="select")</formula>
    </cfRule>
    <cfRule type="expression" dxfId="112" priority="161">
      <formula>$F$182="select"</formula>
    </cfRule>
  </conditionalFormatting>
  <conditionalFormatting sqref="E12">
    <cfRule type="expression" dxfId="111" priority="150">
      <formula>$F$180="unselect"</formula>
    </cfRule>
    <cfRule type="expression" dxfId="110" priority="151">
      <formula>AND($F$180="select",$F$182="select")</formula>
    </cfRule>
    <cfRule type="expression" dxfId="109" priority="152">
      <formula>$F$180="select"</formula>
    </cfRule>
  </conditionalFormatting>
  <conditionalFormatting sqref="D12">
    <cfRule type="expression" dxfId="108" priority="147">
      <formula>$F$180="unselect"</formula>
    </cfRule>
    <cfRule type="expression" dxfId="107" priority="148">
      <formula>AND($F$180="select",$F$182="select")</formula>
    </cfRule>
    <cfRule type="expression" dxfId="106" priority="149">
      <formula>$F$180="select"</formula>
    </cfRule>
  </conditionalFormatting>
  <conditionalFormatting sqref="D16">
    <cfRule type="expression" dxfId="105" priority="141">
      <formula>$F$180="unselect"</formula>
    </cfRule>
    <cfRule type="expression" dxfId="104" priority="142">
      <formula>AND($F$180="select",$F$182="select")</formula>
    </cfRule>
    <cfRule type="expression" dxfId="103" priority="143">
      <formula>$F$180="select"</formula>
    </cfRule>
  </conditionalFormatting>
  <conditionalFormatting sqref="D204">
    <cfRule type="expression" dxfId="102" priority="103">
      <formula>$F$184="select"</formula>
    </cfRule>
  </conditionalFormatting>
  <conditionalFormatting sqref="D206">
    <cfRule type="expression" dxfId="101" priority="102">
      <formula>$F$184="select"</formula>
    </cfRule>
  </conditionalFormatting>
  <conditionalFormatting sqref="D208">
    <cfRule type="expression" dxfId="100" priority="101">
      <formula>$F$184="select"</formula>
    </cfRule>
  </conditionalFormatting>
  <conditionalFormatting sqref="D210">
    <cfRule type="expression" dxfId="99" priority="100">
      <formula>$F$184="select"</formula>
    </cfRule>
  </conditionalFormatting>
  <conditionalFormatting sqref="D166">
    <cfRule type="expression" dxfId="98" priority="37">
      <formula>$F$180="unselect"</formula>
    </cfRule>
    <cfRule type="expression" dxfId="97" priority="38">
      <formula>AND($F$180="select",$F$182="select")</formula>
    </cfRule>
    <cfRule type="expression" dxfId="96" priority="40">
      <formula>$F$180="select"</formula>
    </cfRule>
  </conditionalFormatting>
  <conditionalFormatting sqref="D168">
    <cfRule type="expression" dxfId="95" priority="35">
      <formula>AND($F$180="select",$F$182="select")</formula>
    </cfRule>
    <cfRule type="expression" dxfId="94" priority="36">
      <formula>$F$182="select"</formula>
    </cfRule>
  </conditionalFormatting>
  <conditionalFormatting sqref="D162">
    <cfRule type="expression" dxfId="93" priority="33">
      <formula>AND($F$180="select",$F$182="select")</formula>
    </cfRule>
    <cfRule type="expression" dxfId="92" priority="34">
      <formula>$F$182="select"</formula>
    </cfRule>
  </conditionalFormatting>
  <conditionalFormatting sqref="L316 L318 L320 L326 L328 L330 L336 L338 L340 B316 B318 B320 B326 B328 B330 B336 B338 B340 D316 D318 D320 D326 D328 D330 D336 D338 D340">
    <cfRule type="expression" dxfId="91" priority="32">
      <formula>OR($L$310="✓",$L$308="✓")</formula>
    </cfRule>
  </conditionalFormatting>
  <conditionalFormatting sqref="L248 L250 L252 L258 L260 L262 L268 L270 L272 L274 L276 L282 L284 L286 L288 L290 L292 D248 D250 D252 D258 D260 D262 L294 D268 D270 D272 D274 D276 D282 D284 D286 D288 D290 D292 D294 B248 B250 B252 B258 B260 B262 B268 B270 B272 B274 B276 B282 B284 B286 B288 B290 B292 B294">
    <cfRule type="expression" dxfId="90" priority="31">
      <formula>$L$242="✓"</formula>
    </cfRule>
  </conditionalFormatting>
  <conditionalFormatting sqref="O248">
    <cfRule type="expression" dxfId="89" priority="30">
      <formula>$L$242="✓"</formula>
    </cfRule>
  </conditionalFormatting>
  <conditionalFormatting sqref="O258">
    <cfRule type="expression" dxfId="88" priority="29">
      <formula>$L$242="✓"</formula>
    </cfRule>
  </conditionalFormatting>
  <conditionalFormatting sqref="O268">
    <cfRule type="expression" dxfId="87" priority="28">
      <formula>$L$242="✓"</formula>
    </cfRule>
  </conditionalFormatting>
  <conditionalFormatting sqref="O282">
    <cfRule type="expression" dxfId="86" priority="27">
      <formula>$L$242="✓"</formula>
    </cfRule>
  </conditionalFormatting>
  <conditionalFormatting sqref="O316 V316:W316 V336:W336">
    <cfRule type="expression" dxfId="85" priority="26">
      <formula>OR($L$310="✓",$L$308="✓")</formula>
    </cfRule>
  </conditionalFormatting>
  <conditionalFormatting sqref="O326">
    <cfRule type="expression" dxfId="84" priority="25">
      <formula>OR($L$310="✓",$L$308="✓")</formula>
    </cfRule>
  </conditionalFormatting>
  <conditionalFormatting sqref="O336">
    <cfRule type="expression" dxfId="83" priority="24">
      <formula>OR($L$310="✓",$L$308="✓")</formula>
    </cfRule>
  </conditionalFormatting>
  <conditionalFormatting sqref="D98">
    <cfRule type="expression" dxfId="82" priority="21">
      <formula>$F$180="unselect"</formula>
    </cfRule>
    <cfRule type="expression" dxfId="81" priority="22">
      <formula>AND($F$180="select",$F$182="select")</formula>
    </cfRule>
    <cfRule type="expression" dxfId="80" priority="23">
      <formula>$F$180="select"</formula>
    </cfRule>
  </conditionalFormatting>
  <conditionalFormatting sqref="D100">
    <cfRule type="expression" dxfId="79" priority="18">
      <formula>$F$180="unselect"</formula>
    </cfRule>
    <cfRule type="expression" dxfId="78" priority="19">
      <formula>AND($F$180="select",$F$182="select")</formula>
    </cfRule>
    <cfRule type="expression" dxfId="77" priority="20">
      <formula>$F$180="select"</formula>
    </cfRule>
  </conditionalFormatting>
  <conditionalFormatting sqref="D144">
    <cfRule type="expression" dxfId="76" priority="17">
      <formula>$F$186="select"</formula>
    </cfRule>
  </conditionalFormatting>
  <conditionalFormatting sqref="D84">
    <cfRule type="expression" dxfId="75" priority="15">
      <formula>AND($F$180="select",$F$182="select")</formula>
    </cfRule>
    <cfRule type="expression" dxfId="74" priority="16">
      <formula>$F$182="select"</formula>
    </cfRule>
  </conditionalFormatting>
  <conditionalFormatting sqref="D18">
    <cfRule type="expression" dxfId="73" priority="12">
      <formula>$F$180="unselect"</formula>
    </cfRule>
    <cfRule type="expression" dxfId="72" priority="13">
      <formula>AND($F$180="select",$F$182="select")</formula>
    </cfRule>
    <cfRule type="expression" dxfId="71" priority="14">
      <formula>$F$180="select"</formula>
    </cfRule>
  </conditionalFormatting>
  <conditionalFormatting sqref="D20">
    <cfRule type="expression" dxfId="70" priority="6">
      <formula>$F$180="unselect"</formula>
    </cfRule>
    <cfRule type="expression" dxfId="69" priority="7">
      <formula>AND($F$180="select",$F$182="select")</formula>
    </cfRule>
    <cfRule type="expression" dxfId="68" priority="8">
      <formula>$F$180="select"</formula>
    </cfRule>
  </conditionalFormatting>
  <conditionalFormatting sqref="D14">
    <cfRule type="expression" dxfId="67" priority="3">
      <formula>$F$180="unselect"</formula>
    </cfRule>
    <cfRule type="expression" dxfId="66" priority="4">
      <formula>AND($F$180="select",$F$182="select")</formula>
    </cfRule>
    <cfRule type="expression" dxfId="65" priority="5">
      <formula>$F$180="select"</formula>
    </cfRule>
  </conditionalFormatting>
  <conditionalFormatting sqref="D30">
    <cfRule type="expression" dxfId="64" priority="1">
      <formula>AND($F$180="select",$F$182="select")</formula>
    </cfRule>
    <cfRule type="expression" dxfId="63" priority="2">
      <formula>$F$182="select"</formula>
    </cfRule>
  </conditionalFormatting>
  <dataValidations xWindow="1036" yWindow="457" count="117">
    <dataValidation type="list" allowBlank="1" showInputMessage="1" showErrorMessage="1" prompt="To select this option as answer, choose ✓ from the drop-down list. Unselect the other options if ✓ is not available." sqref="L186 L184 L180 L182">
      <formula1>IF(AND(ISBLANK($L$180),ISBLANK($L$182),ISBLANK($L$184),ISBLANK($L$186)),selection_allowed,selection_not_allowed)</formula1>
    </dataValidation>
    <dataValidation type="list" allowBlank="1" showInputMessage="1" showErrorMessage="1" prompt="To select this option as answer, choose ✓ from the drop-down list." sqref="L318">
      <formula1>IF(AND(ISBLANK($F$180),ISBLANK($F$184),ISBLANK($F$186)),selection_allowed,selection_not_allowed)</formula1>
    </dataValidation>
    <dataValidation type="list" allowBlank="1" showInputMessage="1" showErrorMessage="1" prompt="To select this option as answer, choose ✓ from the drop-down list." sqref="L320">
      <formula1>IF(AND(ISBLANK($F$180),ISBLANK($F$182),ISBLANK($F$186)),selection_allowed,selection_not_allowed)</formula1>
    </dataValidation>
    <dataValidation type="list" allowBlank="1" showInputMessage="1" showErrorMessage="1" prompt="To select this option as answer, choose ✓ from the drop-down list." sqref="F56">
      <formula1>IF(AND(ISBLANK($H56),ISBLANK($J56),ISBLANK($L56)),selection_allowed,selection_not_allowed)</formula1>
    </dataValidation>
    <dataValidation type="list" allowBlank="1" showInputMessage="1" showErrorMessage="1" prompt="To select this option as answer, choose ✓ from the drop-down list." sqref="L56">
      <formula1>IF(AND(ISBLANK($F56),ISBLANK($H56),ISBLANK($J56)),selection_allowed,selection_not_allowed)</formula1>
    </dataValidation>
    <dataValidation type="list" allowBlank="1" showInputMessage="1" showErrorMessage="1" prompt="To select this option as answer, choose ✓ from the drop-down list." sqref="J56 H56">
      <formula1>IF(AND(ISBLANK($F56),ISBLANK($L56)),selection_allowed,selection_not_allowed)</formula1>
    </dataValidation>
    <dataValidation type="list" allowBlank="1" showInputMessage="1" showErrorMessage="1" prompt="To select this option as answer, choose ✓ from the drop-down list. Unselect the other options if ✓ is not available." sqref="L194 L192 L198 L196">
      <formula1>IF(AND(ISBLANK($L$192),ISBLANK($L$194),ISBLANK($L$196),ISBLANK($L$198)),selection_allowed,selection_not_allowed)</formula1>
    </dataValidation>
    <dataValidation type="list" allowBlank="1" showInputMessage="1" showErrorMessage="1" prompt="To select this option as answer, choose ✓ from the drop-down list. Unselect the other options if ✓ is not available." sqref="L316">
      <formula1>IF(AND(ISBLANK($F$206),ISBLANK($F$208),ISBLANK($F$210)),selection_allowed,selection_not_allowed)</formula1>
    </dataValidation>
    <dataValidation type="list" allowBlank="1" showInputMessage="1" showErrorMessage="1" prompt="To select this option as answer, choose ✓ from the drop-down list. Unselect the other options if ✓ is not available." sqref="L206 L204 L210 L208">
      <formula1>IF(AND(ISBLANK($L$204),ISBLANK($L$206),ISBLANK($L$208),ISBLANK($L$210)),selection_allowed,selection_not_allowed)</formula1>
    </dataValidation>
    <dataValidation type="list" allowBlank="1" showInputMessage="1" showErrorMessage="1" prompt="To select this option as answer, choose ✓ from the drop-down list." sqref="L77 H28 J28 L30 H84 H30 J30 L33 F30 H33 J33 L35 F33 H35 J35 L37 F35 H37 J37 L43 F37 H43 J43 L45 F43 H45 J45 L47 F45 H47 J47 L49 F47 H49 J49 L51 F49 H51 J51 L53 F51 H53 J53 L55 F55 H55 J55 L62 F53 H62 J62 L64 F62 H64 J64 L66 F64 H66 J66 L69 F66 H69 J69 L71 F69 H71 J71 L73 F71 H73 J73 L75 F73 H75 J75 F128 F102 F134 L132 F148 F144 L154 F154 F158 L160 F160 F164 L174 F174 L227 H227 J227 L295 F227 H295 J295 F295 L28 L158 L156 F156 L164 F166 L168 L166 L146 F162 L162 F77 J77 H77 F84 L84 F86 L86 F88 L88 F90 L90 F92 L92 L94 L100 L96 F98 L98 F94 F96 L126 F104 F106 L104 L106 L108 F108 L110 F110 L112 F112 F114 L116 L114 F120 L118 F116 F118 L120 L122 F122 L124 F124 F126 F100 L102 L128 L130 F130 F132 L134 F136 F140 L138 L136 F138 L140 L142 F142 L152 L148 L150 F150 F152 L144 F146 F168 L170 F170 F172 L172 F28 F75">
      <formula1>IF(AND(ISBLANK($F28),ISBLANK($H28),ISBLANK($J28),ISBLANK($L28)),selection_allowed,selection_not_allowed)</formula1>
    </dataValidation>
    <dataValidation type="list" allowBlank="1" showInputMessage="1" showErrorMessage="1" prompt="To select this option as answer, choose ✓ from the drop-down list. Unselect the other options if ✓ is not available." sqref="L252 L248 L250">
      <formula1>IF(AND(ISBLANK($L$248),ISBLANK($L$250),ISBLANK($L$252)),selection_allowed,selection_not_allowed)</formula1>
    </dataValidation>
    <dataValidation type="list" allowBlank="1" showInputMessage="1" showErrorMessage="1" prompt="To select this option as answer, choose ✓ from the drop-down list. Unselect the other options if ✓ is not available." sqref="L262 L258 L260">
      <formula1>IF(AND(ISBLANK($L$258),ISBLANK($L$260),ISBLANK($L$262)),selection_allowed,selection_not_allowed)</formula1>
    </dataValidation>
    <dataValidation type="list" allowBlank="1" showInputMessage="1" showErrorMessage="1" prompt="To select this option as answer, choose ✓ from the drop-down list. Unselect the other options if ✓ is not available." sqref="L276 L268 L270 L272 L274">
      <formula1>IF(AND(ISBLANK($L$268),ISBLANK($L$270),ISBLANK($L$272),ISBLANK($L$274),ISBLANK($L$276)),selection_allowed,selection_not_allowed)</formula1>
    </dataValidation>
    <dataValidation type="list" allowBlank="1" showInputMessage="1" showErrorMessage="1" prompt="To select this option as answer, choose ✓ from the drop-down list. Unselect the other options if ✓ is not available." sqref="L282 L294 L292 L290 L288 L286 L284">
      <formula1>IF(AND(ISBLANK($L$282),ISBLANK($L$284),ISBLANK($L$286),ISBLANK($L$288),ISBLANK($L$290),ISBLANK($L$292),ISBLANK($L$294)),selection_allowed,selection_not_allowed)</formula1>
    </dataValidation>
    <dataValidation type="list" allowBlank="1" showInputMessage="1" showErrorMessage="1" prompt="To select this option as answer, choose ✓ from the drop-down list. Unselect the other options if ✓ is not available." sqref="L304 L302 L310 L308 L306">
      <formula1>IF(AND(ISBLANK($L$302),ISBLANK($L$304),ISBLANK($L$306),ISBLANK($L$308),ISBLANK($L$310)),selection_allowed,selection_not_allowed)</formula1>
    </dataValidation>
    <dataValidation type="list" allowBlank="1" showInputMessage="1" showErrorMessage="1" prompt="To select this option as answer, choose ✓ from the drop-down list. Unselect the other options if ✓ is not available." sqref="L330 L326 L328">
      <formula1>IF(AND(ISBLANK($L$326),ISBLANK($L$328),ISBLANK($L$330)),selection_allowed,selection_not_allowed)</formula1>
    </dataValidation>
    <dataValidation type="list" allowBlank="1" showInputMessage="1" showErrorMessage="1" prompt="To select this option as answer, choose ✓ from the drop-down list. Unselect the other options if ✓ is not available." sqref="L338 L336 L340">
      <formula1>IF(AND(ISBLANK($L$336),ISBLANK($L$338),ISBLANK($L$340)),selection_allowed,selection_not_allowed)</formula1>
    </dataValidation>
    <dataValidation allowBlank="1" showInputMessage="1" showErrorMessage="1" prompt="Fill in information here." sqref="F12:M12 F14:M14 F16:M16 F18:M18 F20:M20"/>
    <dataValidation type="list" allowBlank="1" showInputMessage="1" showErrorMessage="1" prompt="To select this option as answer, choose ✓ from the drop-down list. Unselect the other options if ✓ is not available." sqref="L216">
      <formula1>IF(NOT(ISBLANK($J$216)),selection_allowed,selection_not_allowed)</formula1>
    </dataValidation>
    <dataValidation type="list" allowBlank="1" showInputMessage="1" showErrorMessage="1" prompt="To select this option as answer, choose ✓ from the drop-down list." sqref="J226">
      <formula1>IF(ISBLANK($J$226),selection_allowed,selection_not_allowed)</formula1>
    </dataValidation>
    <dataValidation type="list" allowBlank="1" showInputMessage="1" showErrorMessage="1" prompt="To select this option as answer, choose ✓ from the drop-down list." sqref="L234 L240 L236 L238 L242">
      <formula1>IF(ISBLANK($L$242),selection_allowed,selection_not_allowed)</formula1>
    </dataValidation>
    <dataValidation type="list" allowBlank="1" showInputMessage="1" showErrorMessage="1" prompt="An Administration and Monitoring Service enables the administration and monitoring of services offered by the different components. [SOA Backplane Reference Model of Gartner]" sqref="J128">
      <formula1>IF(AND(ISBLANK($F128),(ISBLANK($H128)),ISBLANK($J128),ISBLANK($L128)),selection_allowed,selection_not_allowed)</formula1>
    </dataValidation>
    <dataValidation type="list" allowBlank="1" showInputMessage="1" showErrorMessage="1" prompt="A Content Management Component encapsulates the functionalities for the organisation and categorization of information resources." sqref="H134">
      <formula1>IF(AND(ISBLANK($F134),ISBLANK($H134),ISBLANK($J134),ISBLANK($L134)),selection_allowed,selection_not_allowed)</formula1>
    </dataValidation>
    <dataValidation type="list" allowBlank="1" showInputMessage="1" showErrorMessage="1" prompt="A Content Management Service enables the organisation and categorisation of information resources so that they can be stored, published and reused in multiple contexts. [DAMA]" sqref="J134">
      <formula1>IF(AND(ISBLANK($F134),(ISBLANK($H134)),ISBLANK($J134),ISBLANK($L134)),selection_allowed,selection_not_allowed)</formula1>
    </dataValidation>
    <dataValidation type="list" allowBlank="1" showInputMessage="1" showErrorMessage="1" prompt="A Data Exchange Component encapsulates the functionalities for secure data exchange." sqref="H148">
      <formula1>IF(AND(ISBLANK($F148),ISBLANK($H148),ISBLANK($J148),ISBLANK($L148)),selection_allowed,selection_not_allowed)</formula1>
    </dataValidation>
    <dataValidation type="list" allowBlank="1" showInputMessage="1" showErrorMessage="1" prompt="A Data Exchange Service enables the secure exchange of messages, records, forms and other kinds of data between different ICT systems. This includes data routing, except endpoint discovery. [European Interoperability Framework]" sqref="J148">
      <formula1>IF(AND(ISBLANK($F148),(ISBLANK($H148)),ISBLANK($J148),ISBLANK($L148)),selection_allowed,selection_not_allowed)</formula1>
    </dataValidation>
    <dataValidation type="list" allowBlank="1" showInputMessage="1" showErrorMessage="1" prompt="An e-Seal Creation Service is used to sign data in electronic form on behalf of a legal person." sqref="J154">
      <formula1>IF(AND(ISBLANK($F154),(ISBLANK($H154)),ISBLANK($J154),ISBLANK($L154)),selection_allowed,selection_not_allowed)</formula1>
    </dataValidation>
    <dataValidation type="list" allowBlank="1" showInputMessage="1" showErrorMessage="1" prompt="An e-Seal Verification and Validation Service is used for the verification of documents that are signed electronically." sqref="J158">
      <formula1>IF(AND(ISBLANK($F158),(ISBLANK($H158)),ISBLANK($J158),ISBLANK($L158)),selection_allowed,selection_not_allowed)</formula1>
    </dataValidation>
    <dataValidation type="list" allowBlank="1" showInputMessage="1" showErrorMessage="1" prompt="An e-Signature Creation Service is used by a natural person to sign data in electronic form." sqref="J160">
      <formula1>IF(AND(ISBLANK($F160),(ISBLANK($H160)),ISBLANK($J160),ISBLANK($L160)),selection_allowed,selection_not_allowed)</formula1>
    </dataValidation>
    <dataValidation type="list" allowBlank="1" showInputMessage="1" showErrorMessage="1" prompt="An e-Signature Verification and Validation Service is used for the verification of documents that are signed electronically." sqref="J164">
      <formula1>IF(AND(ISBLANK($F164),(ISBLANK($H164)),ISBLANK($J164),ISBLANK($L164)),selection_allowed,selection_not_allowed)</formula1>
    </dataValidation>
    <dataValidation type="list" allowBlank="1" showInputMessage="1" showErrorMessage="1" prompt="A Machine Translation Component encapsulates the machine translation functionalities exposed through the Machine Translation Service." sqref="H174">
      <formula1>IF(AND(ISBLANK($F174),ISBLANK($H174),ISBLANK($J174),ISBLANK($L174)),selection_allowed,selection_not_allowed)</formula1>
    </dataValidation>
    <dataValidation type="list" allowBlank="1" showInputMessage="1" showErrorMessage="1" prompt="A Machine Translation Service enables the automatic translation of data in form of plain text from one EU language to another EU language (or to a set of other EU languages)." sqref="J174">
      <formula1>IF(AND(ISBLANK($F174),(ISBLANK($H174)),ISBLANK($J174),ISBLANK($L174)),selection_allowed,selection_not_allowed)</formula1>
    </dataValidation>
    <dataValidation type="list" allowBlank="1" showInputMessage="1" showErrorMessage="1" prompt="To select this option as answer, choose ✓ from the drop-down list." sqref="J216">
      <formula1>IF(ISBLANK($J$216),selection_allowed,selection_not_allowed)</formula1>
    </dataValidation>
    <dataValidation type="list" allowBlank="1" showInputMessage="1" showErrorMessage="1" prompt="To select this option as answer, choose ✓ from the drop-down list." sqref="J218">
      <formula1>IF(ISBLANK($J$218),selection_allowed,selection_not_allowed)</formula1>
    </dataValidation>
    <dataValidation type="list" allowBlank="1" showInputMessage="1" showErrorMessage="1" prompt="To select this option as answer, choose ✓ from the drop-down list." sqref="J220">
      <formula1>IF(ISBLANK($J$220),selection_allowed,selection_not_allowed)</formula1>
    </dataValidation>
    <dataValidation type="list" allowBlank="1" showInputMessage="1" showErrorMessage="1" prompt="To select this option as answer, choose ✓ from the drop-down list." sqref="J222">
      <formula1>IF(ISBLANK($J$222),selection_allowed,selection_not_allowed)</formula1>
    </dataValidation>
    <dataValidation type="list" allowBlank="1" showInputMessage="1" showErrorMessage="1" prompt="To select this option as answer, choose ✓ from the drop-down list." sqref="J224">
      <formula1>IF(ISBLANK($J$224),selection_allowed,selection_not_allowed)</formula1>
    </dataValidation>
    <dataValidation type="list" allowBlank="1" showInputMessage="1" showErrorMessage="1" prompt="To select this option as answer, choose ✓ from the drop-down list. Unselect the other options if ✓ is not available." sqref="L218">
      <formula1>IF(NOT(ISBLANK($J$218)),selection_allowed,selection_not_allowed)</formula1>
    </dataValidation>
    <dataValidation type="list" allowBlank="1" showInputMessage="1" showErrorMessage="1" prompt="To select this option as answer, choose ✓ from the drop-down list. Unselect the other options if ✓ is not available." sqref="L220">
      <formula1>IF(NOT(ISBLANK($J$220)),selection_allowed,selection_not_allowed)</formula1>
    </dataValidation>
    <dataValidation type="list" allowBlank="1" showInputMessage="1" showErrorMessage="1" prompt="To select this option as answer, choose ✓ from the drop-down list. Unselect the other options if ✓ is not available." sqref="L222">
      <formula1>IF(NOT(ISBLANK($J$222)),selection_allowed,selection_not_allowed)</formula1>
    </dataValidation>
    <dataValidation type="list" allowBlank="1" showInputMessage="1" showErrorMessage="1" prompt="To select this option as answer, choose ✓ from the drop-down list. Unselect the other options if ✓ is not available." sqref="L224">
      <formula1>IF(NOT(ISBLANK($J$224)),selection_allowed,selection_not_allowed)</formula1>
    </dataValidation>
    <dataValidation type="list" allowBlank="1" showInputMessage="1" showErrorMessage="1" prompt="To select this option as answer, choose ✓ from the drop-down list. Unselect the other options if ✓ is not available." sqref="L226">
      <formula1>IF(NOT(ISBLANK($J$226)),selection_allowed,selection_not_allowed)</formula1>
    </dataValidation>
    <dataValidation type="list" allowBlank="1" showInputMessage="1" showErrorMessage="1" prompt="An e-Seal Preservation Service is used for extending the trustworthiness of the qualified electronic signature beyond the technological validity period." sqref="J156">
      <formula1>IF(AND(ISBLANK($F156),(ISBLANK($H156)),ISBLANK($J156),ISBLANK($L156)),selection_allowed,selection_not_allowed)</formula1>
    </dataValidation>
    <dataValidation type="list" allowBlank="1" showInputMessage="1" showErrorMessage="1" prompt="An e-Signature Preservation Service is used for extending the trustworthiness of the qualified electronic signature beyond the technological validity period." sqref="J162">
      <formula1>IF(AND(ISBLANK($F162),(ISBLANK($H162)),ISBLANK($J162),ISBLANK($L162)),selection_allowed,selection_not_allowed)</formula1>
    </dataValidation>
    <dataValidation type="list" allowBlank="1" showInputMessage="1" showErrorMessage="1" prompt="An e-Timestamp Creation Service is used for the verification of timestamps used for establishing evidence that a give piece of data existed at a given point in time." sqref="J166">
      <formula1>IF(AND(ISBLANK($F166),(ISBLANK($H166)),ISBLANK($J166),ISBLANK($L166)),selection_allowed,selection_not_allowed)</formula1>
    </dataValidation>
    <dataValidation type="list" allowBlank="1" showInputMessage="1" showErrorMessage="1" prompt="An e-Timestamp Verification and Validation Service is used for the verification of timestamps used for establishing evidence that a give piece of data existed at a given point in time." sqref="J168">
      <formula1>IF(AND(ISBLANK($F168),(ISBLANK($H168)),ISBLANK($J168),ISBLANK($L168)),selection_allowed,selection_not_allowed)</formula1>
    </dataValidation>
    <dataValidation allowBlank="1" showInputMessage="1" showErrorMessage="1" promptTitle="EIRA v1.0 Definition" prompt="An application component is defined as a modular, deployable, and replaceable part of a system that encapsulates its contents and exposes its functionality through a set of interfaces." sqref="H83"/>
    <dataValidation allowBlank="1" showInputMessage="1" showErrorMessage="1" promptTitle="EIRA v1.0 Definition" prompt="An application service is defined as an externally visible unit of_x000a_functionality, provided by one or more components, exposed through well-defined interfaces, and meaningful to the environment." sqref="J83"/>
    <dataValidation allowBlank="1" showInputMessage="1" showErrorMessage="1" promptTitle="Monolithic piece of code" prompt="The functionality is included in the TES but it is developed following a monolithic architecture and not as SW component or SW service._x000a_" sqref="F83"/>
    <dataValidation type="list" allowBlank="1" showInputMessage="1" showErrorMessage="1" prompt="This ABB does not exist as a Service." sqref="J152 J106 J98 J86 J126 J116">
      <formula1>selection_not_allowed</formula1>
    </dataValidation>
    <dataValidation type="list" allowBlank="1" showInputMessage="1" showErrorMessage="1" prompt="This ABB does not exist as a Component." sqref="H168 H136 H166 H164 H162 H160 H158 H156 H154 H130 H90 H88 H118 H170 H102 H120 H128 H100 H108 H110 H112">
      <formula1>selection_not_allowed</formula1>
    </dataValidation>
    <dataValidation type="list" allowBlank="1" showInputMessage="1" showErrorMessage="1" prompt="An Application Service is an externally visible unit of functionality, provided by one or more application components. It is exposed through well-defined interfaces and is meaningful to the environment." sqref="J84">
      <formula1>IF(AND(ISBLANK($F84),(ISBLANK($H84)),ISBLANK($J84),ISBLANK($L84)),selection_allowed,selection_not_allowed)</formula1>
    </dataValidation>
    <dataValidation type="list" allowBlank="1" showInputMessage="1" showErrorMessage="1" prompt="A Business Intelligence Component encapsulates the functionalities exposed through the Business Analytics Service." sqref="H86">
      <formula1>IF(AND(ISBLANK($F86),ISBLANK($H86),ISBLANK($J86),ISBLANK($L86)),selection_allowed,selection_not_allowed)</formula1>
    </dataValidation>
    <dataValidation type="list" allowBlank="1" showInputMessage="1" showErrorMessage="1" prompt="A Business Analytics Service enables the storage and manipulation of dimensional data models for the analysis of business trends and projections. [DAMA]" sqref="J88">
      <formula1>IF(AND(ISBLANK($F88),(ISBLANK($H88)),ISBLANK($J88),ISBLANK($L88)),selection_allowed,selection_not_allowed)</formula1>
    </dataValidation>
    <dataValidation type="list" allowBlank="1" showInputMessage="1" showErrorMessage="1" prompt="A Business Reporting Service provides detailed reports using unified views of enterprise data. [DAMA]" sqref="J90">
      <formula1>IF(AND(ISBLANK($F90),(ISBLANK($H90)),ISBLANK($J90),ISBLANK($L90)),selection_allowed,selection_not_allowed)</formula1>
    </dataValidation>
    <dataValidation type="list" allowBlank="1" showInputMessage="1" showErrorMessage="1" prompt="A Data Transformation Component encapsulates the data transformation functionalities exposed through the Data Transformation Service." sqref="H92">
      <formula1>IF(AND(ISBLANK($F92),ISBLANK($H92),ISBLANK($J92),ISBLANK($L92)),selection_allowed,selection_not_allowed)</formula1>
    </dataValidation>
    <dataValidation type="list" allowBlank="1" showInputMessage="1" showErrorMessage="1" prompt="A Data Transformation Service converts data. This includes the conversion from one data format to another." sqref="J92">
      <formula1>IF(AND(ISBLANK($F92),(ISBLANK($H92)),ISBLANK($J92),ISBLANK($L92)),selection_allowed,selection_not_allowed)</formula1>
    </dataValidation>
    <dataValidation type="list" allowBlank="1" showInputMessage="1" showErrorMessage="1" prompt="A Data Validation Component encapsulates the data validation functionalities exposed through the Data Validation Service." sqref="H94">
      <formula1>IF(AND(ISBLANK($F94),ISBLANK($H94),ISBLANK($J94),ISBLANK($L94)),selection_allowed,selection_not_allowed)</formula1>
    </dataValidation>
    <dataValidation type="list" allowBlank="1" showInputMessage="1" showErrorMessage="1" prompt="A Data Validation Service is used to validate data against predefined semantic and syntactic constraints." sqref="J94">
      <formula1>IF(AND(ISBLANK($F94),(ISBLANK($H94)),ISBLANK($J94),ISBLANK($L94)),selection_allowed,selection_not_allowed)</formula1>
    </dataValidation>
    <dataValidation type="list" allowBlank="1" showInputMessage="1" showErrorMessage="1" prompt="An Audit Service provides support for the principle of accountability that is holding users of a system accountable for their actions within the system and detection of policy violations." sqref="J100">
      <formula1>IF(AND(ISBLANK($F100),(ISBLANK($H100)),ISBLANK($J100),ISBLANK($L100)),selection_allowed,selection_not_allowed)</formula1>
    </dataValidation>
    <dataValidation type="list" allowBlank="1" showInputMessage="1" showErrorMessage="1" prompt="An Audit and Logging Component encapsulates the functionalities for auditing and logging of events." sqref="H98">
      <formula1>IF(AND(ISBLANK($F98),ISBLANK($H98),ISBLANK($J98),ISBLANK($L98)),selection_allowed,selection_not_allowed)</formula1>
    </dataValidation>
    <dataValidation type="list" allowBlank="1" showInputMessage="1" showErrorMessage="1" prompt="An Access Management Component encapsulates the functionalities to authorize users exposed through the Access Management Service." sqref="H96">
      <formula1>IF(AND(ISBLANK($F96),ISBLANK($J96),ISBLANK($H96),ISBLANK($L96)),selection_allowed,selection_not_allowed)</formula1>
    </dataValidation>
    <dataValidation type="list" allowBlank="1" showInputMessage="1" showErrorMessage="1" prompt="An Access Management Service provides the mechanisms to ensure that only authorized users can access and perform actions on IT resources." sqref="J96">
      <formula1>IF(AND(ISBLANK($F96),(ISBLANK($H96)),ISBLANK($J96),ISBLANK($L96)),selection_allowed,selection_not_allowed)</formula1>
    </dataValidation>
    <dataValidation type="list" allowBlank="1" showInputMessage="1" showErrorMessage="1" prompt="A Test Component encapsulates the functionalities for conformance and interoperability testing." sqref="H104">
      <formula1>IF(AND(ISBLANK($F104),ISBLANK($H104),ISBLANK($J104),ISBLANK($L104)),selection_allowed,selection_not_allowed)</formula1>
    </dataValidation>
    <dataValidation type="list" allowBlank="1" showInputMessage="1" showErrorMessage="1" prompt="A Test Service enables the execution of interoperability and conformance testing. A Test Service is realised by one or more Test Components." sqref="J104">
      <formula1>IF(AND(ISBLANK($F104),(ISBLANK($H104)),ISBLANK($J104),ISBLANK($L104)),selection_allowed,selection_not_allowed)</formula1>
    </dataValidation>
    <dataValidation type="list" allowBlank="1" showInputMessage="1" showErrorMessage="1" prompt="A Business Process Management Component encapsulates the functionalities for the orchestration/choreography of business processes." sqref="H106">
      <formula1>IF(AND(ISBLANK($F106),ISBLANK($H106),ISBLANK($J106),ISBLANK($L106)),selection_allowed,selection_not_allowed)</formula1>
    </dataValidation>
    <dataValidation type="list" allowBlank="1" showInputMessage="1" showErrorMessage="1" prompt="The Choreography Service is the interplay among groups of services which, in turn, make up a larger, composite service, or which interact across organisational boundaries in order to obtain and process information. [W3C]" sqref="J108">
      <formula1>IF(AND(ISBLANK($F108),(ISBLANK($H108)),ISBLANK($J108),ISBLANK($L108)),selection_allowed,selection_not_allowed)</formula1>
    </dataValidation>
    <dataValidation type="list" allowBlank="1" showInputMessage="1" showErrorMessage="1" prompt="The Orchestration Service executes all the required transactions and routes the inputs and outputs of processes according to rules described in a standard language (i.e. BPEL). [European Interoperability Framework]" sqref="J110">
      <formula1>IF(AND(ISBLANK($F110),(ISBLANK($H110)),ISBLANK($J110),ISBLANK($L110)),selection_allowed,selection_not_allowed)</formula1>
    </dataValidation>
    <dataValidation type="list" allowBlank="1" showInputMessage="1" showErrorMessage="1" prompt="A Service Discovery Service allows the automatic discovery of other services." sqref="J112">
      <formula1>IF(AND(ISBLANK($F112),(ISBLANK($H112)),ISBLANK($J112),ISBLANK($L112)),selection_allowed,selection_not_allowed)</formula1>
    </dataValidation>
    <dataValidation type="list" allowBlank="1" showInputMessage="1" showErrorMessage="1" prompt="A Configuration and Cartography Service allows the documentation of solution, including its configuration and architecture." sqref="J114">
      <formula1>IF(AND(ISBLANK($F114),(ISBLANK($H114)),ISBLANK($J114),ISBLANK($L114)),selection_allowed,selection_not_allowed)</formula1>
    </dataValidation>
    <dataValidation type="list" allowBlank="1" showInputMessage="1" showErrorMessage="1" prompt="A Configuration and Cartography Service Component encapsulates the functionalities for documenting the configuration and architecture of solutions." sqref="H114">
      <formula1>IF(AND(ISBLANK($F114),ISBLANK($H114),ISBLANK($J114),ISBLANK($L114)),selection_allowed,selection_not_allowed)</formula1>
    </dataValidation>
    <dataValidation type="list" allowBlank="1" showInputMessage="1" showErrorMessage="1" prompt="A Collaboration Component encapsulates the functionalities for transmission of text and broadcasting of audio and video content." sqref="H116">
      <formula1>IF(AND(ISBLANK($F116),ISBLANK($H116),ISBLANK($J116),ISBLANK($L116)),selection_allowed,selection_not_allowed)</formula1>
    </dataValidation>
    <dataValidation type="list" allowBlank="1" showInputMessage="1" showErrorMessage="1" prompt="A Messaging Service enables real-time transmission of text over the internet." sqref="J120">
      <formula1>IF(AND(ISBLANK($F120),(ISBLANK($H120)),ISBLANK($J120),ISBLANK($L120)),selection_allowed,selection_not_allowed)</formula1>
    </dataValidation>
    <dataValidation type="list" allowBlank="1" showInputMessage="1" showErrorMessage="1" prompt="An Audiovisual Service enables the broadcast of audio and video content over the internet or satellite." sqref="J118">
      <formula1>IF(AND(ISBLANK($F118),(ISBLANK($H118)),ISBLANK($J118),ISBLANK($L118)),selection_allowed,selection_not_allowed)</formula1>
    </dataValidation>
    <dataValidation type="list" allowBlank="1" showInputMessage="1" showErrorMessage="1" prompt="A Service Registration Service provides a mechanism to register the system service within a catalogue to be discovered by other services." sqref="J122">
      <formula1>IF(AND(ISBLANK($F122),(ISBLANK($H122)),ISBLANK($J122),ISBLANK($L122)),selection_allowed,selection_not_allowed)</formula1>
    </dataValidation>
    <dataValidation type="list" allowBlank="1" showInputMessage="1" showErrorMessage="1" prompt="A Service Registry Component encapsulates the service registration functionality." sqref="H122">
      <formula1>IF(AND(ISBLANK($F122),ISBLANK($H122),ISBLANK($J122),ISBLANK($L122)),selection_allowed,selection_not_allowed)</formula1>
    </dataValidation>
    <dataValidation type="list" allowBlank="1" showInputMessage="1" showErrorMessage="1" prompt="An e-Payment Service enables the execution of payment transactions where the consent of the payer to execute a payment transaction is given by means of any telecommunication, digital or IT device. [Directive 2007/64/EC]" sqref="J124">
      <formula1>IF(AND(ISBLANK($F124),(ISBLANK($H124)),ISBLANK($J124),ISBLANK($L124)),selection_allowed,selection_not_allowed)</formula1>
    </dataValidation>
    <dataValidation type="list" allowBlank="1" showInputMessage="1" showErrorMessage="1" prompt="An e-Payment Component encapsulates the functionalities for execution or electronic payments." sqref="H124">
      <formula1>IF(AND(ISBLANK($F124),ISBLANK($H124),ISBLANK($J124),ISBLANK($L124)),selection_allowed,selection_not_allowed)</formula1>
    </dataValidation>
    <dataValidation type="list" allowBlank="1" showInputMessage="1" showErrorMessage="1" prompt="An Administration Component encapsulates the functionalities for the administration, monitoring and lifecycle management of services. [SOA Backplane Reference Model of Gartner]" sqref="H126">
      <formula1>IF(AND(ISBLANK($F126),ISBLANK($J126),ISBLANK($H126),ISBLANK($L126)),selection_allowed,selection_not_allowed)</formula1>
    </dataValidation>
    <dataValidation type="list" allowBlank="1" showInputMessage="1" showErrorMessage="1" prompt="A Logging Service traces all events and user actions impacting a data entity throughout its lifecycle (from its creation to its disposal). It can be used to reproduce a certain state of a data entity at a certain moment in time." sqref="J102">
      <formula1>IF(AND(ISBLANK($F102),(ISBLANK($H102)),ISBLANK($J102),ISBLANK($L102)),selection_allowed,selection_not_allowed)</formula1>
    </dataValidation>
    <dataValidation type="list" allowBlank="1" showInputMessage="1" showErrorMessage="1" prompt="A Lifecycle Management Service supports the governance of services throughout their lifecycle. [SOA Backplane Reference Model of Gartner]" sqref="J130">
      <formula1>IF(AND(ISBLANK($F130),(ISBLANK($H130)),ISBLANK($J130),ISBLANK($L130)),selection_allowed,selection_not_allowed)</formula1>
    </dataValidation>
    <dataValidation type="list" allowBlank="1" showInputMessage="1" showErrorMessage="1" prompt="A Partner Management Component encapsulates the functionalities for managing the consumers of services. [SOA Backplane Reference Model of Gartner]" sqref="H132">
      <formula1>IF(AND(ISBLANK($F132),ISBLANK($H132),ISBLANK($J132),ISBLANK($L132)),selection_allowed,selection_not_allowed)</formula1>
    </dataValidation>
    <dataValidation type="list" allowBlank="1" showInputMessage="1" showErrorMessage="1" prompt="A Partner Management Service enables the management of the consumers of the services offered by the different components (i.e. the Partners) to ensure scalability. It enables the management of IES' interoperability agreements." sqref="J132">
      <formula1>IF(AND(ISBLANK($F132),(ISBLANK($H132)),ISBLANK($J132),ISBLANK($L132)),selection_allowed,selection_not_allowed)</formula1>
    </dataValidation>
    <dataValidation type="list" allowBlank="1" showInputMessage="1" showErrorMessage="1" prompt="A Document Management Service enables the organisation and categorization of electronic documents in order to store, publish and reuse these documents in multiple contexts." sqref="J136">
      <formula1>IF(AND(ISBLANK($F136),(ISBLANK($H136)),ISBLANK($J136),ISBLANK($L136)),selection_allowed,selection_not_allowed)</formula1>
    </dataValidation>
    <dataValidation type="list" allowBlank="1" showInputMessage="1" showErrorMessage="1" prompt="A Data Publication Component encapsulates the functionalities for data publication services." sqref="H140">
      <formula1>IF(AND(ISBLANK($F140),ISBLANK($H140),ISBLANK($J140),ISBLANK($L140)),selection_allowed,selection_not_allowed)</formula1>
    </dataValidation>
    <dataValidation type="list" allowBlank="1" showInputMessage="1" showErrorMessage="1" prompt="A Data Publication Service makes data available to other services or users." sqref="J140">
      <formula1>IF(AND(ISBLANK($F140),(ISBLANK($H140)),ISBLANK($J140),ISBLANK($L140)),selection_allowed,selection_not_allowed)</formula1>
    </dataValidation>
    <dataValidation type="list" allowBlank="1" showInputMessage="1" showErrorMessage="1" prompt="An e-Archiving Component encapsulates the functionalities for electronic archiving of documents." sqref="H138">
      <formula1>IF(AND(ISBLANK($F138),ISBLANK($H138),ISBLANK($J138),ISBLANK($L138)),selection_allowed,selection_not_allowed)</formula1>
    </dataValidation>
    <dataValidation type="list" allowBlank="1" showInputMessage="1" showErrorMessage="1" prompt="An e-Archiving Service enables the permanent or long-term storage of selected (by an authority) electronic documents or information for preservation purposes." sqref="J138">
      <formula1>IF(AND(ISBLANK($F138),(ISBLANK($H138)),ISBLANK($J138),ISBLANK($L138)),selection_allowed,selection_not_allowed)</formula1>
    </dataValidation>
    <dataValidation type="list" allowBlank="1" showInputMessage="1" showErrorMessage="1" prompt="A Forms Management Component encapsulates the functionalities for the management of forms." sqref="H142">
      <formula1>IF(AND(ISBLANK($F142),ISBLANK($H142),ISBLANK($J142),ISBLANK($L142)),selection_allowed,selection_not_allowed)</formula1>
    </dataValidation>
    <dataValidation type="list" allowBlank="1" showInputMessage="1" showErrorMessage="1" prompt="A Forms Management Service enables the dynamic creation, distribution and analysis of forms and online surveys." sqref="J142">
      <formula1>IF(AND(ISBLANK($F142),(ISBLANK($H142)),ISBLANK($J142),ISBLANK($L142)),selection_allowed,selection_not_allowed)</formula1>
    </dataValidation>
    <dataValidation type="list" allowBlank="1" showInputMessage="1" showErrorMessage="1" prompt="A Metadata Management Component encapsulates the functionalities for the management of metadata." sqref="H144">
      <formula1>IF(AND(ISBLANK($F144),ISBLANK($H144),ISBLANK($J144),ISBLANK($L144)),selection_allowed,selection_not_allowed)</formula1>
    </dataValidation>
    <dataValidation type="list" allowBlank="1" showInputMessage="1" showErrorMessage="1" prompt="A Metadata Management Service enables the creation, storage, categorisation and retrieval of metadata. [DAMA]" sqref="J144">
      <formula1>IF(AND(ISBLANK($F144),(ISBLANK($H144)),ISBLANK($J144),ISBLANK($L144)),selection_allowed,selection_not_allowed)</formula1>
    </dataValidation>
    <dataValidation type="list" allowBlank="1" showInputMessage="1" showErrorMessage="1" prompt="An Identity Management Service provides functionalities for the authentication of users." sqref="J150">
      <formula1>IF(AND(ISBLANK($F150),(ISBLANK($H150)),ISBLANK($J150),ISBLANK($L150)),selection_allowed,selection_not_allowed)</formula1>
    </dataValidation>
    <dataValidation type="list" allowBlank="1" showInputMessage="1" showErrorMessage="1" prompt="An Identity Management Component encapsulates the functionalities for the authentication of users." sqref="H150">
      <formula1>IF(AND(ISBLANK($F150),ISBLANK($H150),ISBLANK($J150),ISBLANK($L150)),selection_allowed,selection_not_allowed)</formula1>
    </dataValidation>
    <dataValidation type="list" allowBlank="1" showInputMessage="1" showErrorMessage="1" prompt="A Trust Service Provisioning Component is a component that provides trust services." sqref="H152">
      <formula1>IF(AND(ISBLANK($F152),ISBLANK($H152),ISBLANK($J152),ISBLANK($L152)),selection_allowed,selection_not_allowed)</formula1>
    </dataValidation>
    <dataValidation type="list" allowBlank="1" showInputMessage="1" showErrorMessage="1" prompt="A Record Management Component encapsulates the functionalities for the classification, storage, archiving, and destruction of electronic records." sqref="H146">
      <formula1>IF(AND(ISBLANK($F146),ISBLANK($H146),ISBLANK($J146),ISBLANK($L146)),selection_allowed,selection_not_allowed)</formula1>
    </dataValidation>
    <dataValidation type="list" allowBlank="1" showInputMessage="1" showErrorMessage="1" prompt="A Records Management Service enables the classification, storage, access, and disposal of the records of an organization from the time they are captured up to their eventual disposal." sqref="J146">
      <formula1>IF(AND(ISBLANK($F146),(ISBLANK($H146)),ISBLANK($J146),ISBLANK($L146)),selection_allowed,selection_not_allowed)</formula1>
    </dataValidation>
    <dataValidation type="list" allowBlank="1" showInputMessage="1" showErrorMessage="1" prompt="According to the eIDAS Regulation, an Electronic Registered Delivery Service is a service that makes it possible to transmit data between third parties by electronic means and provides evidence relating to the handling of the transmitted data" sqref="J170">
      <formula1>IF(AND(ISBLANK($F170),(ISBLANK($H170)),ISBLANK($J170),ISBLANK($L170)),selection_allowed,selection_not_allowed)</formula1>
    </dataValidation>
    <dataValidation type="list" allowBlank="1" showInputMessage="1" showErrorMessage="1" prompt="A Trust Registry Component enables the discovery of essential information about e.g. supervised/accredited trust service providers issuing certificates for electronic signatures, for electronic seals or for website authentication" sqref="H172">
      <formula1>IF(AND(ISBLANK($F172),ISBLANK($H172),ISBLANK($J172),ISBLANK($L172)),selection_allowed,selection_not_allowed)</formula1>
    </dataValidation>
    <dataValidation type="list" allowBlank="1" showInputMessage="1" showErrorMessage="1" prompt="A Trust Registry Service enables the discovery of essential information about e.g. supervised/accredited trust service providers issuing certificates for electronic signatures, for electronic seals or for website authentication" sqref="J172">
      <formula1>IF(AND(ISBLANK($F172),(ISBLANK($H172)),ISBLANK($J172),ISBLANK($L172)),selection_allowed,selection_not_allowed)</formula1>
    </dataValidation>
    <dataValidation allowBlank="1" promptTitle="More Information" prompt="Definitions..." sqref="D176:L176"/>
    <dataValidation allowBlank="1" showInputMessage="1" promptTitle="EIRA v1.0 Definition" prompt="A Business Process Management Component encapsulates the functionalities for the orchestration/choreography of business processes._x000a__x000a_Mature standards are BPMN 2.0, WS-BPEL, etc." sqref="O176"/>
    <dataValidation allowBlank="1" showInputMessage="1" promptTitle="EIRA v1.0 Definition" prompt="A Service Registration Service provides a mechanism to register the system service within a catalogue to be discovered by other services._x000a_Example: Your solution has a web service that should be registered within a catalogue in order to be discovered.  _x000a_" sqref="O188"/>
    <dataValidation allowBlank="1" showInputMessage="1" promptTitle="EIRA v1.0 Definition" prompt="A Test Service enables the execution of interoperability and conformance testing._x000a_A Test Scenario defines the different test cases which needs to be performed by the Test Service._x000a_" sqref="O200"/>
    <dataValidation allowBlank="1" showInputMessage="1" promptTitle="EIRA v1.0 Definition" prompt="A Test Report documents the results of verifying the behaviour of one or more test item(s) or system(s) under test. It is making a conformance or interoperability assessment._x000a_" sqref="O226"/>
    <dataValidation allowBlank="1" showInputMessage="1" promptTitle="EIRA v1.0 Definition" prompt="A Test Scenario defines the different test cases which needs to be performed by the Test Service. Each scenario (actual) outcome is validated against the pre-defined expected outcome._x000a_" sqref="O224"/>
    <dataValidation allowBlank="1" showInputMessage="1" promptTitle="EIRA v1.0 Definition" prompt="A Technical Specification is a document describing the functional/technical specifications of a solution._x000a_" sqref="O222"/>
    <dataValidation allowBlank="1" showInputMessage="1" promptTitle="EIRA v1.0 Definition" prompt="An Operational Procedure defines the process of operating a solution, how the procedures are implemented and the rules for operating it._x000a_" sqref="O220"/>
    <dataValidation allowBlank="1" showInputMessage="1" promptTitle="EIRA v1.0 Definition" prompt="A Data Model includes formal data names, comprehensive data definitions, proper data structures and precise data integrity rules [source: DAMA DM_BOK, http://www.dama.org ]._x000a_" sqref="O218"/>
    <dataValidation allowBlank="1" showInputMessage="1" promptTitle="EIRA v1.0 Definition" prompt="A Configuration management is the means of maintaining Interoperable European Solutions to safeguard the performance of these solutions. This includes change management, versioning, etc." sqref="O216"/>
    <dataValidation allowBlank="1" showInputMessage="1" promptTitle="Definition of a &quot;Portal&quot;" prompt="It is usually one specially designed web site that brings information together from diverse sources in a uniform way. Often, the user can configure which sections to display." sqref="O236"/>
    <dataValidation allowBlank="1" showInputMessage="1" promptTitle="Definition of &quot;Website/Web App&quot;" prompt="Web site is a collection of related web pages typically identified with a common domain name, and published on at least one web server._x000a_Web App is a client–server software application which the client (or user interface) runs in a web browser._x000a_" sqref="O234"/>
    <dataValidation allowBlank="1" showInputMessage="1" promptTitle="More information" prompt="Major devices: PC, Tablet, Smartphone_x000a_Major platforms: WIN OS, Linux OS, Mac iOS, Mobile OS_x000a_Major browsers: Internet Explorer, Firefox, Chrome, Safari._x000a__x000a_Source: W3C official statistics on the usage of devices platforms and browsers." sqref="O244"/>
    <dataValidation allowBlank="1" showInputMessage="1" promptTitle="More information" prompt="W3C Accessibility Guidelines: https://www.w3.org/WAI/intro/wcag_x000a__x000a_AAA maximum conformance level: https://www.w3.org/WAI/WCAG2AAA-Conformance" sqref="O254"/>
    <dataValidation allowBlank="1" showInputMessage="1" promptTitle="More information" prompt="An EIRA v1 Machine Translation Component encapsulates the machine translation functionalities exposed through the Machine Translation Service (it enables the automatic translation of data in form of plain text from one EU language to another EU language)" sqref="O264"/>
    <dataValidation allowBlank="1" showInputMessage="1" promptTitle="EIRA v1.0 Definition" prompt="Component: Modular, deployable, replaceable part of a system that encapsulates its contents and exposes its functionality through a set of interfaces._x000a_Service: Externally visible unit of functionality, provided by one or more components._x000a__x000a_" sqref="O83"/>
    <dataValidation allowBlank="1" showInputMessage="1" promptTitle="EC Definition" prompt="A base registry (BR) is a trusted authentic source of information under the control of an appointed public administration or organisation appointed by government._x000a__x000a_" sqref="O47"/>
  </dataValidations>
  <pageMargins left="0.7" right="0.7" top="0.75" bottom="0.75" header="0.3" footer="0.3"/>
  <pageSetup paperSize="9" scale="7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P25"/>
  <sheetViews>
    <sheetView showRowColHeaders="0" zoomScale="85" zoomScaleNormal="85" workbookViewId="0"/>
  </sheetViews>
  <sheetFormatPr defaultRowHeight="15" x14ac:dyDescent="0.25"/>
  <cols>
    <col min="1" max="1" width="2.85546875" style="1" customWidth="1"/>
    <col min="2" max="2" width="40.7109375" style="1" customWidth="1"/>
    <col min="3" max="3" width="2.28515625" style="1" customWidth="1"/>
    <col min="4" max="4" width="12.85546875" style="1" customWidth="1"/>
    <col min="5" max="5" width="1.42578125" style="1" customWidth="1"/>
    <col min="6" max="6" width="12.85546875" style="1" customWidth="1"/>
    <col min="7" max="7" width="1.42578125" style="1" customWidth="1"/>
    <col min="8" max="8" width="17.140625" style="1" customWidth="1"/>
    <col min="9" max="9" width="1.42578125" style="1" customWidth="1"/>
    <col min="10" max="10" width="63" style="1" customWidth="1"/>
    <col min="11" max="16384" width="9.140625" style="1"/>
  </cols>
  <sheetData>
    <row r="1" spans="2:16" s="33" customFormat="1" ht="18.75" x14ac:dyDescent="0.25">
      <c r="B1" s="218" t="s">
        <v>167</v>
      </c>
      <c r="C1" s="218"/>
      <c r="D1" s="218"/>
      <c r="E1" s="218"/>
      <c r="F1" s="218"/>
      <c r="G1" s="218"/>
      <c r="H1" s="218"/>
      <c r="I1" s="218"/>
      <c r="J1" s="218"/>
      <c r="K1" s="218"/>
      <c r="L1" s="218"/>
      <c r="M1" s="218"/>
      <c r="N1" s="218"/>
      <c r="O1" s="218"/>
    </row>
    <row r="2" spans="2:16" ht="7.5" customHeight="1" x14ac:dyDescent="0.25"/>
    <row r="3" spans="2:16" x14ac:dyDescent="0.25">
      <c r="B3" s="276" t="s">
        <v>380</v>
      </c>
      <c r="C3" s="5"/>
      <c r="D3" s="357" t="str">
        <f>IF('IOP Quick Assessment Tool'!$F$12=0,"",'IOP Quick Assessment Tool'!$F$12)</f>
        <v/>
      </c>
      <c r="E3" s="358"/>
      <c r="F3" s="358"/>
      <c r="G3" s="358"/>
      <c r="H3" s="359"/>
    </row>
    <row r="4" spans="2:16" ht="8.25" customHeight="1" x14ac:dyDescent="0.25">
      <c r="B4" s="5"/>
      <c r="C4" s="12"/>
      <c r="D4" s="177"/>
      <c r="E4" s="177"/>
      <c r="F4" s="177"/>
      <c r="G4" s="177"/>
      <c r="H4" s="177"/>
    </row>
    <row r="5" spans="2:16" x14ac:dyDescent="0.25">
      <c r="B5" s="276" t="s">
        <v>367</v>
      </c>
      <c r="C5" s="12"/>
      <c r="D5" s="357" t="str">
        <f>IF('IOP Quick Assessment Tool'!$F$14=0,"",'IOP Quick Assessment Tool'!$F$14)</f>
        <v/>
      </c>
      <c r="E5" s="358"/>
      <c r="F5" s="358"/>
      <c r="G5" s="358"/>
      <c r="H5" s="358"/>
      <c r="I5" s="274"/>
    </row>
    <row r="6" spans="2:16" ht="8.25" customHeight="1" x14ac:dyDescent="0.25">
      <c r="B6" s="5"/>
      <c r="C6" s="12"/>
      <c r="D6" s="177"/>
      <c r="E6" s="177"/>
      <c r="F6" s="177"/>
      <c r="G6" s="177"/>
      <c r="H6" s="177"/>
    </row>
    <row r="7" spans="2:16" x14ac:dyDescent="0.25">
      <c r="B7" s="276" t="s">
        <v>368</v>
      </c>
      <c r="C7" s="12"/>
      <c r="D7" s="357" t="str">
        <f>IF('IOP Quick Assessment Tool'!$F$16=0,"",'IOP Quick Assessment Tool'!$F$16)</f>
        <v/>
      </c>
      <c r="E7" s="358"/>
      <c r="F7" s="358"/>
      <c r="G7" s="358"/>
      <c r="H7" s="358"/>
      <c r="I7" s="274"/>
      <c r="K7" s="183"/>
      <c r="L7" s="183"/>
      <c r="M7" s="183"/>
      <c r="N7" s="183"/>
      <c r="O7" s="183"/>
      <c r="P7" s="183"/>
    </row>
    <row r="8" spans="2:16" ht="6.75" customHeight="1" x14ac:dyDescent="0.25">
      <c r="B8" s="10"/>
      <c r="C8" s="12"/>
      <c r="D8" s="321"/>
      <c r="E8" s="321"/>
      <c r="F8" s="321"/>
      <c r="G8" s="321"/>
      <c r="H8" s="321"/>
      <c r="I8" s="183"/>
      <c r="K8" s="183"/>
      <c r="L8" s="183"/>
      <c r="M8" s="183"/>
      <c r="N8" s="183"/>
      <c r="O8" s="183"/>
      <c r="P8" s="183"/>
    </row>
    <row r="9" spans="2:16" x14ac:dyDescent="0.25">
      <c r="B9" s="276" t="s">
        <v>370</v>
      </c>
      <c r="C9" s="12"/>
      <c r="D9" s="357" t="str">
        <f>IF('IOP Quick Assessment Tool'!$F$18=0,"",'IOP Quick Assessment Tool'!$F$18)</f>
        <v/>
      </c>
      <c r="E9" s="358"/>
      <c r="F9" s="358"/>
      <c r="G9" s="358"/>
      <c r="H9" s="358"/>
      <c r="I9" s="274"/>
      <c r="K9" s="183"/>
      <c r="L9" s="183"/>
      <c r="M9" s="183"/>
      <c r="N9" s="183"/>
      <c r="O9" s="183"/>
      <c r="P9" s="183"/>
    </row>
    <row r="10" spans="2:16" ht="8.25" customHeight="1" x14ac:dyDescent="0.25">
      <c r="B10" s="5"/>
      <c r="C10" s="12"/>
      <c r="D10" s="177"/>
      <c r="E10" s="177"/>
      <c r="F10" s="177"/>
      <c r="G10" s="177"/>
      <c r="H10" s="177"/>
    </row>
    <row r="11" spans="2:16" ht="15" customHeight="1" x14ac:dyDescent="0.25">
      <c r="B11" s="276" t="s">
        <v>362</v>
      </c>
      <c r="C11" s="12"/>
      <c r="D11" s="360" t="str">
        <f>IF('IOP Quick Assessment Tool'!$F$20=0,"",'IOP Quick Assessment Tool'!$F$20)</f>
        <v/>
      </c>
      <c r="E11" s="361"/>
      <c r="F11" s="361"/>
      <c r="G11" s="361"/>
      <c r="H11" s="361"/>
      <c r="I11" s="274"/>
      <c r="K11" s="183"/>
      <c r="L11" s="183"/>
      <c r="M11" s="183"/>
      <c r="N11" s="183"/>
      <c r="O11" s="183"/>
      <c r="P11" s="183"/>
    </row>
    <row r="12" spans="2:16" ht="10.5" customHeight="1" x14ac:dyDescent="0.25">
      <c r="B12" s="5"/>
      <c r="C12" s="195"/>
      <c r="D12" s="65"/>
      <c r="E12" s="193"/>
      <c r="F12" s="193"/>
      <c r="G12" s="193"/>
      <c r="H12" s="21"/>
      <c r="K12" s="183"/>
      <c r="L12" s="183"/>
      <c r="M12" s="183"/>
      <c r="N12" s="183"/>
      <c r="O12" s="183"/>
      <c r="P12" s="183"/>
    </row>
    <row r="13" spans="2:16" ht="15" customHeight="1" x14ac:dyDescent="0.25">
      <c r="B13" s="310"/>
      <c r="C13" s="183"/>
      <c r="D13" s="194" t="s">
        <v>168</v>
      </c>
      <c r="E13" s="277"/>
      <c r="F13" s="194" t="s">
        <v>198</v>
      </c>
      <c r="G13" s="277"/>
      <c r="H13" s="194" t="s">
        <v>197</v>
      </c>
      <c r="I13" s="303"/>
      <c r="J13" s="304" t="s">
        <v>348</v>
      </c>
      <c r="K13" s="334"/>
      <c r="L13" s="334"/>
      <c r="M13" s="334"/>
      <c r="N13" s="334"/>
      <c r="O13" s="334"/>
      <c r="P13" s="334"/>
    </row>
    <row r="14" spans="2:16" ht="4.5" customHeight="1" x14ac:dyDescent="0.25">
      <c r="B14" s="275"/>
      <c r="C14" s="183"/>
      <c r="D14" s="271"/>
      <c r="E14" s="183"/>
      <c r="F14" s="271"/>
      <c r="G14" s="183"/>
      <c r="H14" s="271"/>
      <c r="J14" s="305"/>
      <c r="K14" s="271"/>
      <c r="L14" s="271"/>
      <c r="M14" s="271"/>
      <c r="N14" s="271"/>
      <c r="O14" s="271"/>
      <c r="P14" s="271"/>
    </row>
    <row r="15" spans="2:16" ht="38.25" x14ac:dyDescent="0.25">
      <c r="B15" s="285" t="s">
        <v>84</v>
      </c>
      <c r="C15" s="183"/>
      <c r="D15" s="322">
        <f>'IOP Calculation Dashboard'!$P$62</f>
        <v>30</v>
      </c>
      <c r="E15" s="323"/>
      <c r="F15" s="324">
        <f>'IOP Calculation Dashboard'!$R$62</f>
        <v>0</v>
      </c>
      <c r="G15" s="106"/>
      <c r="H15" s="279">
        <f>'IOP Calculation Dashboard'!$Q$62/100</f>
        <v>0</v>
      </c>
      <c r="I15" s="183"/>
      <c r="J15" s="306" t="str">
        <f>IF($H15&gt;='IOP Parameters Dashboard'!$E$41,'IOP Parameters Dashboard'!$G$41,
IF($H15&gt;='IOP Parameters Dashboard'!$E$42,'IOP Parameters Dashboard'!$G$42,
IF($H15&gt;='IOP Parameters Dashboard'!$E$43,'IOP Parameters Dashboard'!$G$43,'IOP Parameters Dashboard'!$G$44)))</f>
        <v>This IOP Area has been assessed to have Poor Interoperability.
This solution performed poor in the IOP Area and the potential interoperability is considered as having substantial room for improvement.</v>
      </c>
      <c r="K15" s="183"/>
      <c r="L15" s="183"/>
      <c r="M15" s="183"/>
      <c r="N15" s="183"/>
      <c r="O15" s="183"/>
      <c r="P15" s="183"/>
    </row>
    <row r="16" spans="2:16" ht="9" customHeight="1" x14ac:dyDescent="0.25">
      <c r="B16" s="311"/>
      <c r="C16" s="183"/>
      <c r="D16" s="323"/>
      <c r="E16" s="323"/>
      <c r="F16" s="323"/>
      <c r="G16" s="106"/>
      <c r="H16" s="106"/>
      <c r="I16" s="278"/>
      <c r="J16" s="307"/>
    </row>
    <row r="17" spans="2:10" ht="38.25" x14ac:dyDescent="0.25">
      <c r="B17" s="286" t="s">
        <v>312</v>
      </c>
      <c r="C17" s="183"/>
      <c r="D17" s="322">
        <f>'IOP Calculation Dashboard'!$P$63</f>
        <v>40</v>
      </c>
      <c r="E17" s="323"/>
      <c r="F17" s="324">
        <f>'IOP Calculation Dashboard'!$R$63</f>
        <v>0</v>
      </c>
      <c r="G17" s="106"/>
      <c r="H17" s="279">
        <f>'IOP Calculation Dashboard'!$Q$63/100</f>
        <v>0</v>
      </c>
      <c r="I17" s="183"/>
      <c r="J17" s="306" t="str">
        <f>IF($H17&gt;='IOP Parameters Dashboard'!$E$41,'IOP Parameters Dashboard'!$G$41,
IF($H17&gt;='IOP Parameters Dashboard'!$E$42,'IOP Parameters Dashboard'!$G$42,
IF($H17&gt;='IOP Parameters Dashboard'!$E$43,'IOP Parameters Dashboard'!$G$43,'IOP Parameters Dashboard'!$G$44)))</f>
        <v>This IOP Area has been assessed to have Poor Interoperability.
This solution performed poor in the IOP Area and the potential interoperability is considered as having substantial room for improvement.</v>
      </c>
    </row>
    <row r="18" spans="2:10" ht="9.75" customHeight="1" x14ac:dyDescent="0.25">
      <c r="B18" s="311"/>
      <c r="C18" s="183"/>
      <c r="D18" s="323"/>
      <c r="E18" s="323"/>
      <c r="F18" s="323"/>
      <c r="G18" s="106"/>
      <c r="H18" s="106"/>
      <c r="I18" s="278"/>
      <c r="J18" s="307"/>
    </row>
    <row r="19" spans="2:10" ht="38.25" x14ac:dyDescent="0.25">
      <c r="B19" s="283" t="s">
        <v>85</v>
      </c>
      <c r="C19" s="183"/>
      <c r="D19" s="322">
        <f>'IOP Calculation Dashboard'!$P$64</f>
        <v>10</v>
      </c>
      <c r="E19" s="323"/>
      <c r="F19" s="324">
        <f>'IOP Calculation Dashboard'!$R$64</f>
        <v>0</v>
      </c>
      <c r="G19" s="106"/>
      <c r="H19" s="279">
        <f>'IOP Calculation Dashboard'!$Q$64/100</f>
        <v>0</v>
      </c>
      <c r="I19" s="183"/>
      <c r="J19" s="306" t="str">
        <f>IF($H19&gt;='IOP Parameters Dashboard'!$E$41,'IOP Parameters Dashboard'!$G$41,
IF($H19&gt;='IOP Parameters Dashboard'!$E$42,'IOP Parameters Dashboard'!$G$42,
IF($H19&gt;='IOP Parameters Dashboard'!$E$43,'IOP Parameters Dashboard'!$G$43,IF(D19=0,"IOP Area not applicable",'IOP Parameters Dashboard'!$G$44))))</f>
        <v>This IOP Area has been assessed to have Poor Interoperability.
This solution performed poor in the IOP Area and the potential interoperability is considered as having substantial room for improvement.</v>
      </c>
    </row>
    <row r="20" spans="2:10" ht="11.25" customHeight="1" x14ac:dyDescent="0.25">
      <c r="B20" s="312" t="str">
        <f>IF(D19=0,"(IOP Area not applicable)","")</f>
        <v/>
      </c>
      <c r="C20" s="183"/>
      <c r="D20" s="323"/>
      <c r="E20" s="323"/>
      <c r="F20" s="323"/>
      <c r="G20" s="106"/>
      <c r="H20" s="106"/>
      <c r="I20" s="278"/>
      <c r="J20" s="307"/>
    </row>
    <row r="21" spans="2:10" ht="38.25" x14ac:dyDescent="0.25">
      <c r="B21" s="284" t="s">
        <v>86</v>
      </c>
      <c r="C21" s="183"/>
      <c r="D21" s="322">
        <f>'IOP Calculation Dashboard'!$P$65</f>
        <v>20</v>
      </c>
      <c r="E21" s="323"/>
      <c r="F21" s="324">
        <f>'IOP Calculation Dashboard'!$R$65</f>
        <v>0</v>
      </c>
      <c r="G21" s="106"/>
      <c r="H21" s="279">
        <f>'IOP Calculation Dashboard'!$Q$65/100</f>
        <v>0</v>
      </c>
      <c r="I21" s="183"/>
      <c r="J21" s="306" t="str">
        <f>IF($H21&gt;='IOP Parameters Dashboard'!$E$41,'IOP Parameters Dashboard'!$G$41,
IF($H21&gt;='IOP Parameters Dashboard'!$E$42,'IOP Parameters Dashboard'!$G$42,
IF($H21&gt;='IOP Parameters Dashboard'!$E$43,'IOP Parameters Dashboard'!$G$43,IF(D21=0,"IOP Area not applicable",'IOP Parameters Dashboard'!$G$44))))</f>
        <v>This IOP Area has been assessed to have Poor Interoperability.
This solution performed poor in the IOP Area and the potential interoperability is considered as having substantial room for improvement.</v>
      </c>
    </row>
    <row r="22" spans="2:10" x14ac:dyDescent="0.25">
      <c r="B22" s="313" t="str">
        <f>IF(D21=0,"(IOP Area not applicable)","")</f>
        <v/>
      </c>
      <c r="C22" s="183"/>
      <c r="D22" s="106"/>
      <c r="E22" s="106"/>
      <c r="F22" s="106"/>
      <c r="G22" s="106"/>
      <c r="H22" s="106"/>
      <c r="I22" s="278"/>
      <c r="J22" s="305"/>
    </row>
    <row r="23" spans="2:10" ht="25.5" customHeight="1" x14ac:dyDescent="0.25">
      <c r="B23" s="282" t="s">
        <v>349</v>
      </c>
      <c r="C23" s="308"/>
      <c r="D23" s="356">
        <f>'IOP Calculation Dashboard'!$R$66/100</f>
        <v>0</v>
      </c>
      <c r="E23" s="356"/>
      <c r="F23" s="356"/>
      <c r="G23" s="356"/>
      <c r="H23" s="356"/>
      <c r="I23" s="308"/>
      <c r="J23" s="309"/>
    </row>
    <row r="24" spans="2:10" ht="4.5" customHeight="1" x14ac:dyDescent="0.25">
      <c r="B24" s="183"/>
      <c r="C24" s="183"/>
      <c r="D24" s="183"/>
      <c r="E24" s="183"/>
      <c r="F24" s="183"/>
      <c r="G24" s="183"/>
      <c r="H24" s="183"/>
    </row>
    <row r="25" spans="2:10" ht="87.75" customHeight="1" x14ac:dyDescent="0.25">
      <c r="B25" s="355" t="str">
        <f>IF($D$23&gt;='IOP Parameters Dashboard'!$E$41,'IOP Parameters Dashboard'!F41,
IF($D$23&gt;='IOP Parameters Dashboard'!$E$42,'IOP Parameters Dashboard'!F42,
IF($D$23&gt;='IOP Parameters Dashboard'!$E$43,'IOP Parameters Dashboard'!F43,IF(AND(D19=0,D21=0),"This solution is not interoperable, as by definition interoperability implies data and/or information exchange through human or machine interfaces",'IOP Parameters Dashboard'!F44))))</f>
        <v>This solution has been assessed to have Poor Interoperability.
This solution, on average, performed poor in the relevant criteria and the potential interoperability of this solution is considered as having substantial room for improvement.</v>
      </c>
      <c r="C25" s="355"/>
      <c r="D25" s="355"/>
      <c r="E25" s="355"/>
      <c r="F25" s="355"/>
      <c r="G25" s="355"/>
      <c r="H25" s="355"/>
    </row>
  </sheetData>
  <sheetProtection password="B94F" sheet="1" objects="1" scenarios="1"/>
  <mergeCells count="8">
    <mergeCell ref="K13:P13"/>
    <mergeCell ref="B25:H25"/>
    <mergeCell ref="D23:H23"/>
    <mergeCell ref="D3:H3"/>
    <mergeCell ref="D5:H5"/>
    <mergeCell ref="D7:H7"/>
    <mergeCell ref="D11:H11"/>
    <mergeCell ref="D9:H9"/>
  </mergeCells>
  <conditionalFormatting sqref="D15 F15 H15">
    <cfRule type="expression" dxfId="62" priority="28">
      <formula>$D$15=0</formula>
    </cfRule>
  </conditionalFormatting>
  <conditionalFormatting sqref="D17 F17 H17">
    <cfRule type="expression" dxfId="61" priority="29">
      <formula>$D$17=0</formula>
    </cfRule>
  </conditionalFormatting>
  <conditionalFormatting sqref="D19 F19 H19">
    <cfRule type="expression" dxfId="60" priority="30">
      <formula>$D$19=0</formula>
    </cfRule>
  </conditionalFormatting>
  <conditionalFormatting sqref="D21 F21 H21">
    <cfRule type="expression" dxfId="59" priority="31">
      <formula>$D$21=0</formula>
    </cfRule>
  </conditionalFormatting>
  <conditionalFormatting sqref="C3 B12">
    <cfRule type="expression" dxfId="58" priority="129">
      <formula>$F$184="unselect"</formula>
    </cfRule>
    <cfRule type="expression" dxfId="57" priority="130">
      <formula>AND($F$184="select",$F$186="select")</formula>
    </cfRule>
    <cfRule type="expression" dxfId="56" priority="137">
      <formula>$F$184="select"</formula>
    </cfRule>
  </conditionalFormatting>
  <conditionalFormatting sqref="B3">
    <cfRule type="expression" dxfId="55" priority="101">
      <formula>$F$184="unselect"</formula>
    </cfRule>
    <cfRule type="expression" dxfId="54" priority="102">
      <formula>AND($F$184="select",$F$186="select")</formula>
    </cfRule>
    <cfRule type="expression" dxfId="53" priority="128">
      <formula>$F$184="select"</formula>
    </cfRule>
  </conditionalFormatting>
  <conditionalFormatting sqref="B7:B8">
    <cfRule type="expression" dxfId="52" priority="98">
      <formula>$F$184="unselect"</formula>
    </cfRule>
    <cfRule type="expression" dxfId="51" priority="99">
      <formula>AND($F$184="select",$F$186="select")</formula>
    </cfRule>
    <cfRule type="expression" dxfId="50" priority="100">
      <formula>$F$184="select"</formula>
    </cfRule>
  </conditionalFormatting>
  <conditionalFormatting sqref="H21">
    <cfRule type="expression" dxfId="49" priority="94">
      <formula>$H$21&lt;0.5</formula>
    </cfRule>
  </conditionalFormatting>
  <conditionalFormatting sqref="D15 F15 H15 H17 F17 D17">
    <cfRule type="expression" dxfId="48" priority="10">
      <formula>AND($D$19=0,$D$21=0)</formula>
    </cfRule>
  </conditionalFormatting>
  <conditionalFormatting sqref="B11">
    <cfRule type="expression" dxfId="47" priority="7">
      <formula>$F$184="unselect"</formula>
    </cfRule>
    <cfRule type="expression" dxfId="46" priority="8">
      <formula>AND($F$184="select",$F$186="select")</formula>
    </cfRule>
    <cfRule type="expression" dxfId="45" priority="9">
      <formula>$F$184="select"</formula>
    </cfRule>
  </conditionalFormatting>
  <conditionalFormatting sqref="B9">
    <cfRule type="expression" dxfId="44" priority="4">
      <formula>$F$184="unselect"</formula>
    </cfRule>
    <cfRule type="expression" dxfId="43" priority="5">
      <formula>AND($F$184="select",$F$186="select")</formula>
    </cfRule>
    <cfRule type="expression" dxfId="42" priority="6">
      <formula>$F$184="select"</formula>
    </cfRule>
  </conditionalFormatting>
  <conditionalFormatting sqref="B5">
    <cfRule type="expression" dxfId="41" priority="1">
      <formula>$F$184="unselect"</formula>
    </cfRule>
    <cfRule type="expression" dxfId="40" priority="2">
      <formula>AND($F$184="select",$F$186="select")</formula>
    </cfRule>
    <cfRule type="expression" dxfId="39" priority="3">
      <formula>$F$184="select"</formula>
    </cfRule>
  </conditionalFormatting>
  <dataValidations count="1">
    <dataValidation allowBlank="1" showInputMessage="1" showErrorMessage="1" prompt="Fill in information here." sqref="D12:J12"/>
  </dataValidations>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E656D5CB-1DCC-4ABA-9347-3371F234464D}">
            <xm:f>NOT(ISERROR(SEARCH('IOP Parameters Dashboard'!$F$44,B25)))</xm:f>
            <xm:f>'IOP Parameters Dashboard'!$F$44</xm:f>
            <x14:dxf>
              <font>
                <color rgb="FFFF0000"/>
              </font>
            </x14:dxf>
          </x14:cfRule>
          <x14:cfRule type="expression" priority="40" id="{8EF4560B-2742-4A6A-9B66-AECA7424171A}">
            <xm:f>$B$25='IOP Parameters Dashboard'!$F$43</xm:f>
            <x14:dxf>
              <font>
                <color rgb="FFFFC000"/>
              </font>
            </x14:dxf>
          </x14:cfRule>
          <x14:cfRule type="expression" priority="91" id="{C003AE2F-987B-409E-8EE3-5BF0B75281FF}">
            <xm:f>$B$25='IOP Parameters Dashboard'!$F$42</xm:f>
            <x14:dxf>
              <font>
                <color rgb="FF92D050"/>
              </font>
            </x14:dxf>
          </x14:cfRule>
          <x14:cfRule type="expression" priority="93" id="{1868A777-1660-4286-84FC-805601914AE5}">
            <xm:f>$B$25='IOP Parameters Dashboard'!$F$41</xm:f>
            <x14:dxf>
              <font>
                <color rgb="FF00B050"/>
              </font>
            </x14:dxf>
          </x14:cfRule>
          <xm:sqref>B25:H25</xm:sqref>
        </x14:conditionalFormatting>
        <x14:conditionalFormatting xmlns:xm="http://schemas.microsoft.com/office/excel/2006/main">
          <x14:cfRule type="cellIs" priority="32" operator="between" id="{F7292895-8B53-4C8A-85E2-45A27F22CB4E}">
            <xm:f>0</xm:f>
            <xm:f>'IOP Parameters Dashboard'!$E$43-0.000000000000001</xm:f>
            <x14:dxf>
              <fill>
                <patternFill>
                  <bgColor rgb="FFFF0000"/>
                </patternFill>
              </fill>
            </x14:dxf>
          </x14:cfRule>
          <x14:cfRule type="cellIs" priority="33" operator="between" id="{CDAC2AC9-5A96-4A13-A634-E0195B77BED1}">
            <xm:f>'IOP Parameters Dashboard'!$E$43</xm:f>
            <xm:f>'IOP Parameters Dashboard'!$E$42-0.0000000000001</xm:f>
            <x14:dxf>
              <fill>
                <patternFill>
                  <bgColor rgb="FFFFFF99"/>
                </patternFill>
              </fill>
            </x14:dxf>
          </x14:cfRule>
          <x14:cfRule type="cellIs" priority="34" operator="between" id="{9A5EC969-5F73-4AE0-B39E-9E03CBB2BDB0}">
            <xm:f>'IOP Parameters Dashboard'!$E$42</xm:f>
            <xm:f>'IOP Parameters Dashboard'!$E$41-0.0000000000001</xm:f>
            <x14:dxf>
              <fill>
                <patternFill>
                  <bgColor theme="9" tint="0.39994506668294322"/>
                </patternFill>
              </fill>
            </x14:dxf>
          </x14:cfRule>
          <x14:cfRule type="cellIs" priority="35" operator="greaterThanOrEqual" id="{6E7DB444-C2FA-40A8-A049-042DDD4328E2}">
            <xm:f>'IOP Parameters Dashboard'!$E$41</xm:f>
            <x14:dxf>
              <fill>
                <patternFill>
                  <bgColor rgb="FF00B050"/>
                </patternFill>
              </fill>
            </x14:dxf>
          </x14:cfRule>
          <xm:sqref>H15 H17 H19 H21 D23</xm:sqref>
        </x14:conditionalFormatting>
        <x14:conditionalFormatting xmlns:xm="http://schemas.microsoft.com/office/excel/2006/main">
          <x14:cfRule type="containsText" priority="23" operator="containsText" id="{CE9C1696-3670-4219-B77A-4CF1EBE454F1}">
            <xm:f>NOT(ISERROR(SEARCH('IOP Parameters Dashboard'!$F$44,J15)))</xm:f>
            <xm:f>'IOP Parameters Dashboard'!$F$44</xm:f>
            <x14:dxf>
              <font>
                <color rgb="FFFF0000"/>
              </font>
            </x14:dxf>
          </x14:cfRule>
          <x14:cfRule type="expression" priority="24" id="{A8503134-BF67-4DFD-85F5-9DA47A9C6564}">
            <xm:f>$B$25='IOP Parameters Dashboard'!$F$43</xm:f>
            <x14:dxf>
              <font>
                <color rgb="FFFFC000"/>
              </font>
            </x14:dxf>
          </x14:cfRule>
          <x14:cfRule type="expression" priority="25" id="{C7B4DA3D-34CF-43EC-89AD-F5A4177576F8}">
            <xm:f>$B$25='IOP Parameters Dashboard'!$F$42</xm:f>
            <x14:dxf>
              <font>
                <color rgb="FF92D050"/>
              </font>
            </x14:dxf>
          </x14:cfRule>
          <x14:cfRule type="expression" priority="26" id="{3A6ED895-6A9E-4ADC-A293-19C2892D36F0}">
            <xm:f>$B$25='IOP Parameters Dashboard'!$F$41</xm:f>
            <x14:dxf>
              <font>
                <color rgb="FF00B050"/>
              </font>
            </x14:dxf>
          </x14:cfRule>
          <xm:sqref>J15</xm:sqref>
        </x14:conditionalFormatting>
        <x14:conditionalFormatting xmlns:xm="http://schemas.microsoft.com/office/excel/2006/main">
          <x14:cfRule type="containsText" priority="19" operator="containsText" id="{68C3000D-FDFB-4A5C-A9D0-DC12C51166ED}">
            <xm:f>NOT(ISERROR(SEARCH('IOP Parameters Dashboard'!$F$44,J17)))</xm:f>
            <xm:f>'IOP Parameters Dashboard'!$F$44</xm:f>
            <x14:dxf>
              <font>
                <color rgb="FFFF0000"/>
              </font>
            </x14:dxf>
          </x14:cfRule>
          <x14:cfRule type="expression" priority="20" id="{C02E789D-7328-49B5-9E1B-00C3E4C25224}">
            <xm:f>$B$25='IOP Parameters Dashboard'!$F$43</xm:f>
            <x14:dxf>
              <font>
                <color rgb="FFFFC000"/>
              </font>
            </x14:dxf>
          </x14:cfRule>
          <x14:cfRule type="expression" priority="21" id="{66B5C71F-D747-47D6-88AD-89B5B5BB4C96}">
            <xm:f>$B$25='IOP Parameters Dashboard'!$F$42</xm:f>
            <x14:dxf>
              <font>
                <color rgb="FF92D050"/>
              </font>
            </x14:dxf>
          </x14:cfRule>
          <x14:cfRule type="expression" priority="22" id="{1A8A3A5F-9AE1-426F-BC50-4D54CFC19872}">
            <xm:f>$B$25='IOP Parameters Dashboard'!$F$41</xm:f>
            <x14:dxf>
              <font>
                <color rgb="FF00B050"/>
              </font>
            </x14:dxf>
          </x14:cfRule>
          <xm:sqref>J17</xm:sqref>
        </x14:conditionalFormatting>
        <x14:conditionalFormatting xmlns:xm="http://schemas.microsoft.com/office/excel/2006/main">
          <x14:cfRule type="containsText" priority="15" operator="containsText" id="{CC23367A-66AF-45E4-843C-97A22CD9EF78}">
            <xm:f>NOT(ISERROR(SEARCH('IOP Parameters Dashboard'!$F$44,J19)))</xm:f>
            <xm:f>'IOP Parameters Dashboard'!$F$44</xm:f>
            <x14:dxf>
              <font>
                <color rgb="FFFF0000"/>
              </font>
            </x14:dxf>
          </x14:cfRule>
          <x14:cfRule type="expression" priority="16" id="{244AD03D-8DAD-4150-AE8E-E9519D6DFC20}">
            <xm:f>$B$25='IOP Parameters Dashboard'!$F$43</xm:f>
            <x14:dxf>
              <font>
                <color rgb="FFFFC000"/>
              </font>
            </x14:dxf>
          </x14:cfRule>
          <x14:cfRule type="expression" priority="17" id="{79CB5C24-28B0-421A-B41A-A15FE1F7205A}">
            <xm:f>$B$25='IOP Parameters Dashboard'!$F$42</xm:f>
            <x14:dxf>
              <font>
                <color rgb="FF92D050"/>
              </font>
            </x14:dxf>
          </x14:cfRule>
          <x14:cfRule type="expression" priority="18" id="{B4234A83-4CBD-447E-9262-F5D3F53CD97B}">
            <xm:f>$B$25='IOP Parameters Dashboard'!$F$41</xm:f>
            <x14:dxf>
              <font>
                <color rgb="FF00B050"/>
              </font>
            </x14:dxf>
          </x14:cfRule>
          <xm:sqref>J19</xm:sqref>
        </x14:conditionalFormatting>
        <x14:conditionalFormatting xmlns:xm="http://schemas.microsoft.com/office/excel/2006/main">
          <x14:cfRule type="containsText" priority="11" operator="containsText" id="{D02F8BD4-36AB-4B30-93D3-31CA2A535F1D}">
            <xm:f>NOT(ISERROR(SEARCH('IOP Parameters Dashboard'!$F$44,J21)))</xm:f>
            <xm:f>'IOP Parameters Dashboard'!$F$44</xm:f>
            <x14:dxf>
              <font>
                <color rgb="FFFF0000"/>
              </font>
            </x14:dxf>
          </x14:cfRule>
          <x14:cfRule type="expression" priority="12" id="{4F2D3286-22FD-4A30-B7A5-23BFFA1B259A}">
            <xm:f>$B$25='IOP Parameters Dashboard'!$F$43</xm:f>
            <x14:dxf>
              <font>
                <color rgb="FFFFC000"/>
              </font>
            </x14:dxf>
          </x14:cfRule>
          <x14:cfRule type="expression" priority="13" id="{92B56576-DCCF-4D1C-9341-9D76737FFAA1}">
            <xm:f>$B$25='IOP Parameters Dashboard'!$F$42</xm:f>
            <x14:dxf>
              <font>
                <color rgb="FF92D050"/>
              </font>
            </x14:dxf>
          </x14:cfRule>
          <x14:cfRule type="expression" priority="14" id="{678E12F6-8A1D-4AA4-B468-DB36F58BF578}">
            <xm:f>$B$25='IOP Parameters Dashboard'!$F$41</xm:f>
            <x14:dxf>
              <font>
                <color rgb="FF00B050"/>
              </font>
            </x14:dxf>
          </x14:cfRule>
          <xm:sqref>J21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9.9978637043366805E-2"/>
  </sheetPr>
  <dimension ref="A1:N46"/>
  <sheetViews>
    <sheetView zoomScale="85" zoomScaleNormal="85" workbookViewId="0"/>
  </sheetViews>
  <sheetFormatPr defaultRowHeight="15" x14ac:dyDescent="0.25"/>
  <cols>
    <col min="1" max="1" width="9.140625" style="1"/>
    <col min="2" max="2" width="8.42578125" style="1" bestFit="1" customWidth="1"/>
    <col min="3" max="3" width="32.28515625" style="1" bestFit="1" customWidth="1"/>
    <col min="4" max="4" width="55.85546875" style="1" customWidth="1"/>
    <col min="5" max="5" width="22.42578125" style="1" bestFit="1" customWidth="1"/>
    <col min="6" max="6" width="62.85546875" style="1" customWidth="1"/>
    <col min="7" max="7" width="62.5703125" style="1" bestFit="1" customWidth="1"/>
    <col min="8" max="8" width="1.28515625" style="1" customWidth="1"/>
    <col min="9" max="16384" width="9.140625" style="1"/>
  </cols>
  <sheetData>
    <row r="1" spans="1:14" s="33" customFormat="1" ht="18.75" x14ac:dyDescent="0.25">
      <c r="B1" s="218" t="s">
        <v>183</v>
      </c>
      <c r="C1" s="218"/>
      <c r="D1" s="218"/>
      <c r="E1" s="218"/>
      <c r="F1" s="31"/>
      <c r="G1" s="31"/>
      <c r="H1" s="31"/>
      <c r="I1" s="32"/>
      <c r="J1" s="32"/>
      <c r="K1" s="32"/>
      <c r="L1" s="32"/>
      <c r="M1" s="32"/>
      <c r="N1" s="32"/>
    </row>
    <row r="2" spans="1:14" x14ac:dyDescent="0.25">
      <c r="F2" s="302" t="s">
        <v>297</v>
      </c>
    </row>
    <row r="3" spans="1:14" x14ac:dyDescent="0.25">
      <c r="B3" s="362" t="s">
        <v>33</v>
      </c>
      <c r="C3" s="363"/>
      <c r="D3" s="364"/>
      <c r="E3" s="66" t="s">
        <v>175</v>
      </c>
      <c r="F3" s="260" t="s">
        <v>296</v>
      </c>
    </row>
    <row r="4" spans="1:14" ht="4.5" customHeight="1" x14ac:dyDescent="0.25"/>
    <row r="5" spans="1:14" ht="15.75" x14ac:dyDescent="0.25">
      <c r="B5" s="366" t="s">
        <v>169</v>
      </c>
      <c r="C5" s="366"/>
      <c r="D5" s="366"/>
      <c r="E5" s="258">
        <v>30</v>
      </c>
    </row>
    <row r="6" spans="1:14" ht="15.75" x14ac:dyDescent="0.25">
      <c r="B6" s="367" t="s">
        <v>170</v>
      </c>
      <c r="C6" s="367"/>
      <c r="D6" s="367"/>
      <c r="E6" s="258">
        <v>40</v>
      </c>
    </row>
    <row r="7" spans="1:14" ht="15.75" x14ac:dyDescent="0.25">
      <c r="B7" s="368" t="s">
        <v>171</v>
      </c>
      <c r="C7" s="368"/>
      <c r="D7" s="368"/>
      <c r="E7" s="258">
        <v>10</v>
      </c>
    </row>
    <row r="8" spans="1:14" ht="15.75" x14ac:dyDescent="0.25">
      <c r="B8" s="369" t="s">
        <v>172</v>
      </c>
      <c r="C8" s="369"/>
      <c r="D8" s="369"/>
      <c r="E8" s="258">
        <v>20</v>
      </c>
    </row>
    <row r="9" spans="1:14" x14ac:dyDescent="0.25">
      <c r="B9" s="365" t="s">
        <v>201</v>
      </c>
      <c r="C9" s="365"/>
      <c r="D9" s="365"/>
      <c r="E9" s="94">
        <f>SUM($E$5:$E$8)</f>
        <v>100</v>
      </c>
    </row>
    <row r="10" spans="1:14" x14ac:dyDescent="0.25">
      <c r="B10" s="175"/>
      <c r="C10" s="175"/>
      <c r="D10" s="175"/>
      <c r="E10" s="91"/>
    </row>
    <row r="12" spans="1:14" x14ac:dyDescent="0.25">
      <c r="B12" s="66" t="s">
        <v>173</v>
      </c>
      <c r="C12" s="66" t="s">
        <v>33</v>
      </c>
      <c r="D12" s="66" t="s">
        <v>174</v>
      </c>
      <c r="E12" s="66" t="s">
        <v>176</v>
      </c>
    </row>
    <row r="13" spans="1:14" ht="4.5" customHeight="1" x14ac:dyDescent="0.25"/>
    <row r="14" spans="1:14" x14ac:dyDescent="0.25">
      <c r="A14" s="67"/>
      <c r="B14" s="78" t="s">
        <v>13</v>
      </c>
      <c r="C14" s="78" t="s">
        <v>169</v>
      </c>
      <c r="D14" s="68" t="s">
        <v>26</v>
      </c>
      <c r="E14" s="258">
        <v>30</v>
      </c>
    </row>
    <row r="15" spans="1:14" x14ac:dyDescent="0.25">
      <c r="A15" s="67"/>
      <c r="B15" s="78" t="s">
        <v>14</v>
      </c>
      <c r="C15" s="78" t="s">
        <v>169</v>
      </c>
      <c r="D15" s="69" t="s">
        <v>96</v>
      </c>
      <c r="E15" s="258">
        <v>30</v>
      </c>
    </row>
    <row r="16" spans="1:14" x14ac:dyDescent="0.25">
      <c r="A16" s="67"/>
      <c r="B16" s="78" t="s">
        <v>15</v>
      </c>
      <c r="C16" s="78" t="s">
        <v>169</v>
      </c>
      <c r="D16" s="68" t="s">
        <v>95</v>
      </c>
      <c r="E16" s="258">
        <v>40</v>
      </c>
    </row>
    <row r="17" spans="1:5" x14ac:dyDescent="0.25">
      <c r="A17" s="67"/>
      <c r="B17" s="365" t="s">
        <v>201</v>
      </c>
      <c r="C17" s="365"/>
      <c r="D17" s="365"/>
      <c r="E17" s="94">
        <f>SUM($E$14:$E$16)</f>
        <v>100</v>
      </c>
    </row>
    <row r="18" spans="1:5" ht="4.5" customHeight="1" x14ac:dyDescent="0.25">
      <c r="A18" s="67"/>
      <c r="B18" s="74"/>
      <c r="C18" s="74"/>
      <c r="D18" s="70"/>
      <c r="E18" s="92"/>
    </row>
    <row r="19" spans="1:5" x14ac:dyDescent="0.25">
      <c r="A19" s="67"/>
      <c r="B19" s="287" t="s">
        <v>16</v>
      </c>
      <c r="C19" s="287" t="s">
        <v>170</v>
      </c>
      <c r="D19" s="69" t="s">
        <v>27</v>
      </c>
      <c r="E19" s="258">
        <v>50</v>
      </c>
    </row>
    <row r="20" spans="1:5" x14ac:dyDescent="0.25">
      <c r="A20" s="67"/>
      <c r="B20" s="287" t="s">
        <v>17</v>
      </c>
      <c r="C20" s="287" t="s">
        <v>170</v>
      </c>
      <c r="D20" s="69" t="s">
        <v>24</v>
      </c>
      <c r="E20" s="258">
        <v>15</v>
      </c>
    </row>
    <row r="21" spans="1:5" x14ac:dyDescent="0.25">
      <c r="A21" s="67"/>
      <c r="B21" s="287" t="str">
        <f>IF($D$19&gt;='IOP Parameters Dashboard'!$E$41,'IOP Parameters Dashboard'!F41,
IF($D$19&gt;='IOP Parameters Dashboard'!$E$42,'IOP Parameters Dashboard'!F42,
IF($D$19&gt;='IOP Parameters Dashboard'!$E$43,'IOP Parameters Dashboard'!F43,
"This solution has been assessed to have Poor Interoperability.")))</f>
        <v>This solution has been assessed to have Excellent Interoperability.
This solution performed excellently in the relevant criteria and is thus considered as having excellent potential interoperability.</v>
      </c>
      <c r="C21" s="287" t="s">
        <v>170</v>
      </c>
      <c r="D21" s="71" t="s">
        <v>97</v>
      </c>
      <c r="E21" s="258">
        <v>15</v>
      </c>
    </row>
    <row r="22" spans="1:5" x14ac:dyDescent="0.25">
      <c r="A22" s="67"/>
      <c r="B22" s="287" t="s">
        <v>19</v>
      </c>
      <c r="C22" s="287" t="s">
        <v>170</v>
      </c>
      <c r="D22" s="68" t="s">
        <v>98</v>
      </c>
      <c r="E22" s="258">
        <v>10</v>
      </c>
    </row>
    <row r="23" spans="1:5" x14ac:dyDescent="0.25">
      <c r="A23" s="67"/>
      <c r="B23" s="287" t="s">
        <v>20</v>
      </c>
      <c r="C23" s="287" t="s">
        <v>170</v>
      </c>
      <c r="D23" s="72" t="s">
        <v>99</v>
      </c>
      <c r="E23" s="258">
        <v>10</v>
      </c>
    </row>
    <row r="24" spans="1:5" x14ac:dyDescent="0.25">
      <c r="A24" s="67"/>
      <c r="B24" s="365" t="s">
        <v>201</v>
      </c>
      <c r="C24" s="365"/>
      <c r="D24" s="365"/>
      <c r="E24" s="94">
        <f>SUM($E$19:$E$23)</f>
        <v>100</v>
      </c>
    </row>
    <row r="25" spans="1:5" ht="4.5" customHeight="1" x14ac:dyDescent="0.25">
      <c r="A25" s="67"/>
      <c r="B25" s="75"/>
      <c r="C25" s="75"/>
      <c r="D25" s="70"/>
      <c r="E25" s="67"/>
    </row>
    <row r="26" spans="1:5" x14ac:dyDescent="0.25">
      <c r="A26" s="67"/>
      <c r="B26" s="76" t="s">
        <v>100</v>
      </c>
      <c r="C26" s="76" t="s">
        <v>171</v>
      </c>
      <c r="D26" s="72" t="s">
        <v>1</v>
      </c>
      <c r="E26" s="258">
        <v>25</v>
      </c>
    </row>
    <row r="27" spans="1:5" x14ac:dyDescent="0.25">
      <c r="A27" s="67"/>
      <c r="B27" s="76" t="s">
        <v>101</v>
      </c>
      <c r="C27" s="76" t="s">
        <v>171</v>
      </c>
      <c r="D27" s="68" t="s">
        <v>2</v>
      </c>
      <c r="E27" s="258">
        <v>30</v>
      </c>
    </row>
    <row r="28" spans="1:5" x14ac:dyDescent="0.25">
      <c r="A28" s="67"/>
      <c r="B28" s="76" t="s">
        <v>102</v>
      </c>
      <c r="C28" s="76" t="s">
        <v>171</v>
      </c>
      <c r="D28" s="68" t="s">
        <v>3</v>
      </c>
      <c r="E28" s="258">
        <v>15</v>
      </c>
    </row>
    <row r="29" spans="1:5" x14ac:dyDescent="0.25">
      <c r="A29" s="67"/>
      <c r="B29" s="76" t="s">
        <v>103</v>
      </c>
      <c r="C29" s="76" t="s">
        <v>171</v>
      </c>
      <c r="D29" s="68" t="s">
        <v>104</v>
      </c>
      <c r="E29" s="258">
        <v>15</v>
      </c>
    </row>
    <row r="30" spans="1:5" x14ac:dyDescent="0.25">
      <c r="A30" s="67"/>
      <c r="B30" s="76" t="s">
        <v>105</v>
      </c>
      <c r="C30" s="76" t="s">
        <v>171</v>
      </c>
      <c r="D30" s="68" t="s">
        <v>22</v>
      </c>
      <c r="E30" s="258">
        <v>15</v>
      </c>
    </row>
    <row r="31" spans="1:5" x14ac:dyDescent="0.25">
      <c r="A31" s="67"/>
      <c r="B31" s="365" t="s">
        <v>201</v>
      </c>
      <c r="C31" s="365"/>
      <c r="D31" s="365"/>
      <c r="E31" s="94">
        <f>SUM($E$26:$E$30)</f>
        <v>100</v>
      </c>
    </row>
    <row r="32" spans="1:5" ht="4.5" customHeight="1" x14ac:dyDescent="0.25">
      <c r="A32" s="67"/>
      <c r="B32" s="74"/>
      <c r="C32" s="74"/>
      <c r="D32" s="70"/>
      <c r="E32" s="67"/>
    </row>
    <row r="33" spans="1:7" x14ac:dyDescent="0.25">
      <c r="A33" s="67"/>
      <c r="B33" s="77" t="s">
        <v>106</v>
      </c>
      <c r="C33" s="77" t="s">
        <v>172</v>
      </c>
      <c r="D33" s="68" t="s">
        <v>5</v>
      </c>
      <c r="E33" s="258">
        <v>30</v>
      </c>
    </row>
    <row r="34" spans="1:7" x14ac:dyDescent="0.25">
      <c r="A34" s="67"/>
      <c r="B34" s="77" t="s">
        <v>107</v>
      </c>
      <c r="C34" s="77" t="s">
        <v>172</v>
      </c>
      <c r="D34" s="69" t="s">
        <v>25</v>
      </c>
      <c r="E34" s="258">
        <v>20</v>
      </c>
    </row>
    <row r="35" spans="1:7" x14ac:dyDescent="0.25">
      <c r="A35" s="67"/>
      <c r="B35" s="77" t="s">
        <v>108</v>
      </c>
      <c r="C35" s="77" t="s">
        <v>172</v>
      </c>
      <c r="D35" s="69" t="s">
        <v>23</v>
      </c>
      <c r="E35" s="258">
        <v>20</v>
      </c>
    </row>
    <row r="36" spans="1:7" x14ac:dyDescent="0.25">
      <c r="A36" s="67"/>
      <c r="B36" s="77" t="s">
        <v>109</v>
      </c>
      <c r="C36" s="77" t="s">
        <v>172</v>
      </c>
      <c r="D36" s="73" t="s">
        <v>21</v>
      </c>
      <c r="E36" s="258">
        <v>30</v>
      </c>
    </row>
    <row r="37" spans="1:7" x14ac:dyDescent="0.25">
      <c r="A37" s="67"/>
      <c r="B37" s="365" t="s">
        <v>201</v>
      </c>
      <c r="C37" s="365"/>
      <c r="D37" s="365"/>
      <c r="E37" s="94">
        <f>SUM($E$33:$E$36)</f>
        <v>100</v>
      </c>
    </row>
    <row r="39" spans="1:7" ht="45" x14ac:dyDescent="0.25">
      <c r="B39" s="362" t="s">
        <v>232</v>
      </c>
      <c r="C39" s="363"/>
      <c r="D39" s="364"/>
      <c r="E39" s="66" t="s">
        <v>235</v>
      </c>
      <c r="F39" s="66" t="s">
        <v>355</v>
      </c>
      <c r="G39" s="66" t="s">
        <v>356</v>
      </c>
    </row>
    <row r="40" spans="1:7" ht="4.5" customHeight="1" x14ac:dyDescent="0.25"/>
    <row r="41" spans="1:7" ht="60" x14ac:dyDescent="0.25">
      <c r="B41" s="371" t="s">
        <v>224</v>
      </c>
      <c r="C41" s="371"/>
      <c r="D41" s="371"/>
      <c r="E41" s="259">
        <v>0.9</v>
      </c>
      <c r="F41" s="280" t="s">
        <v>350</v>
      </c>
      <c r="G41" s="280" t="s">
        <v>357</v>
      </c>
    </row>
    <row r="42" spans="1:7" ht="75" x14ac:dyDescent="0.25">
      <c r="B42" s="372" t="s">
        <v>225</v>
      </c>
      <c r="C42" s="372"/>
      <c r="D42" s="372"/>
      <c r="E42" s="259">
        <v>0.75</v>
      </c>
      <c r="F42" s="280" t="s">
        <v>354</v>
      </c>
      <c r="G42" s="280" t="s">
        <v>358</v>
      </c>
    </row>
    <row r="43" spans="1:7" ht="45" x14ac:dyDescent="0.25">
      <c r="B43" s="373" t="s">
        <v>298</v>
      </c>
      <c r="C43" s="373"/>
      <c r="D43" s="373"/>
      <c r="E43" s="259">
        <v>0.5</v>
      </c>
      <c r="F43" s="280" t="s">
        <v>353</v>
      </c>
      <c r="G43" s="280" t="s">
        <v>359</v>
      </c>
    </row>
    <row r="44" spans="1:7" s="183" customFormat="1" ht="66.75" customHeight="1" x14ac:dyDescent="0.25">
      <c r="B44" s="374" t="s">
        <v>351</v>
      </c>
      <c r="C44" s="374"/>
      <c r="D44" s="374"/>
      <c r="E44" s="281">
        <v>0</v>
      </c>
      <c r="F44" s="280" t="s">
        <v>352</v>
      </c>
      <c r="G44" s="280" t="s">
        <v>360</v>
      </c>
    </row>
    <row r="45" spans="1:7" s="183" customFormat="1" ht="13.5" customHeight="1" x14ac:dyDescent="0.25">
      <c r="B45" s="184"/>
      <c r="C45" s="184"/>
      <c r="D45" s="184"/>
      <c r="E45" s="198"/>
    </row>
    <row r="46" spans="1:7" x14ac:dyDescent="0.25">
      <c r="B46" s="370" t="s">
        <v>233</v>
      </c>
      <c r="C46" s="370"/>
      <c r="D46" s="370"/>
      <c r="E46" s="259">
        <v>0.9</v>
      </c>
    </row>
  </sheetData>
  <sheetProtection password="B94F" sheet="1" objects="1" scenarios="1"/>
  <mergeCells count="16">
    <mergeCell ref="B46:D46"/>
    <mergeCell ref="B39:D39"/>
    <mergeCell ref="B41:D41"/>
    <mergeCell ref="B42:D42"/>
    <mergeCell ref="B43:D43"/>
    <mergeCell ref="B44:D44"/>
    <mergeCell ref="B3:D3"/>
    <mergeCell ref="B17:D17"/>
    <mergeCell ref="B24:D24"/>
    <mergeCell ref="B31:D31"/>
    <mergeCell ref="B37:D37"/>
    <mergeCell ref="B5:D5"/>
    <mergeCell ref="B6:D6"/>
    <mergeCell ref="B7:D7"/>
    <mergeCell ref="B8:D8"/>
    <mergeCell ref="B9:D9"/>
  </mergeCells>
  <conditionalFormatting sqref="E9">
    <cfRule type="expression" dxfId="14" priority="6">
      <formula>NOT($E$9=100)</formula>
    </cfRule>
  </conditionalFormatting>
  <conditionalFormatting sqref="E17">
    <cfRule type="expression" dxfId="13" priority="5">
      <formula>NOT($E$17=100)</formula>
    </cfRule>
  </conditionalFormatting>
  <conditionalFormatting sqref="E24">
    <cfRule type="expression" dxfId="12" priority="4">
      <formula>NOT($E$24=100)</formula>
    </cfRule>
  </conditionalFormatting>
  <conditionalFormatting sqref="E31">
    <cfRule type="expression" dxfId="11" priority="3">
      <formula>NOT($E$31=100)</formula>
    </cfRule>
  </conditionalFormatting>
  <conditionalFormatting sqref="E37">
    <cfRule type="expression" dxfId="10" priority="2">
      <formula>NOT($E$37=100)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tint="-9.9978637043366805E-2"/>
  </sheetPr>
  <dimension ref="A1:AF348"/>
  <sheetViews>
    <sheetView zoomScale="70" zoomScaleNormal="70" workbookViewId="0">
      <selection activeCell="E14" sqref="E14"/>
    </sheetView>
  </sheetViews>
  <sheetFormatPr defaultRowHeight="15" x14ac:dyDescent="0.25"/>
  <cols>
    <col min="1" max="1" width="18" style="1" customWidth="1"/>
    <col min="2" max="2" width="22.140625" style="2" customWidth="1"/>
    <col min="3" max="3" width="12.85546875" style="2" customWidth="1"/>
    <col min="4" max="4" width="18.140625" style="2" bestFit="1" customWidth="1"/>
    <col min="5" max="5" width="11.5703125" style="2" bestFit="1" customWidth="1"/>
    <col min="6" max="6" width="4.85546875" style="2" customWidth="1"/>
    <col min="7" max="7" width="9.140625" style="1"/>
    <col min="8" max="8" width="5.5703125" style="1" customWidth="1"/>
    <col min="9" max="9" width="14.5703125" style="1" customWidth="1"/>
    <col min="10" max="10" width="38.7109375" style="1" bestFit="1" customWidth="1"/>
    <col min="11" max="11" width="51.7109375" style="1" customWidth="1"/>
    <col min="12" max="13" width="23" style="1" bestFit="1" customWidth="1"/>
    <col min="14" max="14" width="13.42578125" style="1" bestFit="1" customWidth="1"/>
    <col min="15" max="15" width="19.140625" style="1" bestFit="1" customWidth="1"/>
    <col min="16" max="16" width="15" style="1" customWidth="1"/>
    <col min="17" max="17" width="21" style="1" bestFit="1" customWidth="1"/>
    <col min="18" max="18" width="17.7109375" style="1" bestFit="1" customWidth="1"/>
    <col min="19" max="19" width="19.7109375" style="1" bestFit="1" customWidth="1"/>
    <col min="20" max="20" width="21" style="1" bestFit="1" customWidth="1"/>
    <col min="21" max="22" width="15.140625" style="1" customWidth="1"/>
    <col min="23" max="23" width="14.28515625" style="1" bestFit="1" customWidth="1"/>
    <col min="24" max="24" width="12.85546875" style="1" bestFit="1" customWidth="1"/>
    <col min="25" max="25" width="18.5703125" style="1" bestFit="1" customWidth="1"/>
    <col min="26" max="26" width="23" style="1" bestFit="1" customWidth="1"/>
    <col min="27" max="27" width="12.85546875" style="1" bestFit="1" customWidth="1"/>
    <col min="28" max="29" width="14.28515625" style="1" customWidth="1"/>
    <col min="30" max="30" width="9.140625" style="1"/>
    <col min="31" max="32" width="13.5703125" style="1" customWidth="1"/>
    <col min="33" max="33" width="18.5703125" style="1" bestFit="1" customWidth="1"/>
    <col min="34" max="34" width="23" style="1" bestFit="1" customWidth="1"/>
    <col min="35" max="16384" width="9.140625" style="1"/>
  </cols>
  <sheetData>
    <row r="1" spans="1:32" s="87" customFormat="1" ht="18.75" x14ac:dyDescent="0.25">
      <c r="B1" s="88" t="s">
        <v>184</v>
      </c>
      <c r="C1" s="88"/>
      <c r="D1" s="88"/>
      <c r="E1" s="88"/>
      <c r="F1" s="88"/>
      <c r="G1" s="88"/>
      <c r="H1" s="88"/>
      <c r="I1" s="89"/>
      <c r="J1" s="89"/>
      <c r="K1" s="89"/>
      <c r="L1" s="89"/>
      <c r="M1" s="89"/>
      <c r="N1" s="89"/>
      <c r="O1" s="89"/>
      <c r="P1" s="89"/>
      <c r="Q1" s="89"/>
    </row>
    <row r="2" spans="1:32" ht="15.75" thickBot="1" x14ac:dyDescent="0.3"/>
    <row r="3" spans="1:32" ht="15.75" thickBot="1" x14ac:dyDescent="0.3">
      <c r="A3" s="98"/>
      <c r="B3" s="116" t="s">
        <v>191</v>
      </c>
      <c r="C3" s="117"/>
      <c r="D3" s="107"/>
      <c r="E3" s="107"/>
      <c r="F3" s="108"/>
    </row>
    <row r="4" spans="1:32" ht="15.75" thickBot="1" x14ac:dyDescent="0.3">
      <c r="A4" s="102"/>
      <c r="B4" s="106"/>
      <c r="C4" s="106"/>
      <c r="D4" s="106"/>
      <c r="E4" s="106"/>
      <c r="F4" s="109"/>
    </row>
    <row r="5" spans="1:32" ht="120.75" thickBot="1" x14ac:dyDescent="0.3">
      <c r="A5" s="110" t="s">
        <v>33</v>
      </c>
      <c r="B5" s="90" t="s">
        <v>0</v>
      </c>
      <c r="C5" s="90" t="s">
        <v>52</v>
      </c>
      <c r="D5" s="90" t="s">
        <v>53</v>
      </c>
      <c r="E5" s="90" t="s">
        <v>54</v>
      </c>
      <c r="F5" s="272" t="s">
        <v>300</v>
      </c>
      <c r="H5" s="127"/>
      <c r="I5" s="128" t="s">
        <v>194</v>
      </c>
      <c r="J5" s="129"/>
      <c r="K5" s="130"/>
      <c r="L5" s="130"/>
      <c r="M5" s="130"/>
      <c r="N5" s="130"/>
      <c r="O5" s="130"/>
      <c r="P5" s="130"/>
      <c r="Q5" s="130"/>
      <c r="R5" s="130"/>
      <c r="S5" s="130"/>
      <c r="T5" s="130"/>
      <c r="U5" s="130"/>
      <c r="V5" s="130"/>
      <c r="W5" s="130"/>
      <c r="X5" s="130"/>
      <c r="Y5" s="130"/>
      <c r="Z5" s="130"/>
      <c r="AA5" s="130"/>
      <c r="AB5" s="130"/>
      <c r="AC5" s="130"/>
      <c r="AD5" s="130"/>
      <c r="AE5" s="130"/>
      <c r="AF5" s="99"/>
    </row>
    <row r="6" spans="1:32" x14ac:dyDescent="0.25">
      <c r="A6" s="111" t="s">
        <v>88</v>
      </c>
      <c r="B6" s="44" t="s">
        <v>13</v>
      </c>
      <c r="C6" s="44">
        <v>1</v>
      </c>
      <c r="D6" s="44">
        <v>1</v>
      </c>
      <c r="E6" s="44">
        <f>IF('IOP Quick Assessment Tool'!$F$28="✓",1,0)</f>
        <v>0</v>
      </c>
      <c r="F6" s="109"/>
      <c r="H6" s="100"/>
      <c r="I6" s="79"/>
      <c r="J6" s="79"/>
      <c r="K6" s="79"/>
      <c r="L6" s="79"/>
      <c r="M6" s="79"/>
      <c r="N6" s="79"/>
      <c r="O6" s="79"/>
      <c r="P6" s="79"/>
      <c r="Q6" s="79"/>
      <c r="R6" s="79"/>
      <c r="S6" s="79"/>
      <c r="T6" s="79"/>
      <c r="U6" s="79"/>
      <c r="V6" s="79"/>
      <c r="W6" s="79"/>
      <c r="X6" s="79"/>
      <c r="Y6" s="79"/>
      <c r="Z6" s="79"/>
      <c r="AA6" s="79"/>
      <c r="AB6" s="79"/>
      <c r="AC6" s="79"/>
      <c r="AD6" s="79"/>
      <c r="AE6" s="79"/>
      <c r="AF6" s="101"/>
    </row>
    <row r="7" spans="1:32" x14ac:dyDescent="0.25">
      <c r="A7" s="111" t="s">
        <v>88</v>
      </c>
      <c r="B7" s="44" t="s">
        <v>13</v>
      </c>
      <c r="C7" s="44">
        <v>1</v>
      </c>
      <c r="D7" s="44">
        <v>2</v>
      </c>
      <c r="E7" s="44">
        <f>IF('IOP Quick Assessment Tool'!$H$28="✓",1,0)</f>
        <v>0</v>
      </c>
      <c r="F7" s="109"/>
      <c r="G7" s="67"/>
      <c r="H7" s="100"/>
      <c r="I7" s="383" t="s">
        <v>196</v>
      </c>
      <c r="J7" s="383"/>
      <c r="K7" s="383"/>
      <c r="L7" s="383"/>
      <c r="M7" s="383"/>
      <c r="N7" s="383"/>
      <c r="O7" s="383"/>
      <c r="P7" s="79"/>
      <c r="Q7" s="379" t="s">
        <v>192</v>
      </c>
      <c r="R7" s="379"/>
      <c r="S7" s="379"/>
      <c r="T7" s="379"/>
      <c r="U7" s="379"/>
      <c r="V7" s="379"/>
      <c r="W7" s="379"/>
      <c r="X7" s="79"/>
      <c r="Y7" s="380" t="s">
        <v>186</v>
      </c>
      <c r="Z7" s="381"/>
      <c r="AA7" s="381"/>
      <c r="AB7" s="381"/>
      <c r="AC7" s="381"/>
      <c r="AD7" s="381"/>
      <c r="AE7" s="376"/>
      <c r="AF7" s="101"/>
    </row>
    <row r="8" spans="1:32" ht="15" customHeight="1" x14ac:dyDescent="0.25">
      <c r="A8" s="111" t="s">
        <v>88</v>
      </c>
      <c r="B8" s="44" t="s">
        <v>13</v>
      </c>
      <c r="C8" s="44">
        <v>1</v>
      </c>
      <c r="D8" s="44">
        <v>3</v>
      </c>
      <c r="E8" s="44">
        <f>IF('IOP Quick Assessment Tool'!$J$28="✓",1,0)</f>
        <v>0</v>
      </c>
      <c r="F8" s="109"/>
      <c r="G8" s="67"/>
      <c r="H8" s="100"/>
      <c r="I8" s="154"/>
      <c r="J8" s="154" t="s">
        <v>110</v>
      </c>
      <c r="K8" s="155" t="s">
        <v>33</v>
      </c>
      <c r="L8" s="155" t="s">
        <v>111</v>
      </c>
      <c r="M8" s="155" t="s">
        <v>112</v>
      </c>
      <c r="N8" s="155" t="s">
        <v>113</v>
      </c>
      <c r="O8" s="156" t="s">
        <v>114</v>
      </c>
      <c r="P8" s="79"/>
      <c r="Q8" s="154"/>
      <c r="R8" s="154" t="s">
        <v>155</v>
      </c>
      <c r="S8" s="157" t="s">
        <v>147</v>
      </c>
      <c r="T8" s="157" t="s">
        <v>111</v>
      </c>
      <c r="U8" s="157" t="s">
        <v>112</v>
      </c>
      <c r="V8" s="157" t="s">
        <v>113</v>
      </c>
      <c r="W8" s="157" t="s">
        <v>114</v>
      </c>
      <c r="X8" s="79"/>
      <c r="Y8" s="154"/>
      <c r="Z8" s="118" t="s">
        <v>155</v>
      </c>
      <c r="AA8" s="154" t="s">
        <v>147</v>
      </c>
      <c r="AB8" s="154" t="s">
        <v>111</v>
      </c>
      <c r="AC8" s="154" t="s">
        <v>112</v>
      </c>
      <c r="AD8" s="154" t="s">
        <v>113</v>
      </c>
      <c r="AE8" s="154" t="s">
        <v>114</v>
      </c>
      <c r="AF8" s="101"/>
    </row>
    <row r="9" spans="1:32" x14ac:dyDescent="0.25">
      <c r="A9" s="111" t="s">
        <v>88</v>
      </c>
      <c r="B9" s="44" t="s">
        <v>13</v>
      </c>
      <c r="C9" s="44">
        <v>1</v>
      </c>
      <c r="D9" s="44">
        <v>4</v>
      </c>
      <c r="E9" s="44">
        <f>IF('IOP Quick Assessment Tool'!$L$28="✓",1,0)</f>
        <v>0</v>
      </c>
      <c r="F9" s="109"/>
      <c r="H9" s="100"/>
      <c r="I9" s="154" t="s">
        <v>111</v>
      </c>
      <c r="J9" s="154" t="s">
        <v>115</v>
      </c>
      <c r="K9" s="120" t="s">
        <v>203</v>
      </c>
      <c r="L9" s="121">
        <f>'IOP Parameters Dashboard'!$E$5</f>
        <v>30</v>
      </c>
      <c r="M9" s="122">
        <f>($L$9*100/(100-$L$11))</f>
        <v>33.333333333333336</v>
      </c>
      <c r="N9" s="122">
        <f>($L$9*100/(100-$L$12))</f>
        <v>37.5</v>
      </c>
      <c r="O9" s="123">
        <f>(L9*100/(100-($L$11 + $L$12)))</f>
        <v>42.857142857142854</v>
      </c>
      <c r="P9" s="79"/>
      <c r="Q9" s="154" t="s">
        <v>111</v>
      </c>
      <c r="R9" s="158" t="s">
        <v>151</v>
      </c>
      <c r="S9" s="154" t="s">
        <v>131</v>
      </c>
      <c r="T9" s="158">
        <f>'IOP Parameters Dashboard'!E19</f>
        <v>50</v>
      </c>
      <c r="U9" s="158">
        <f>$T$9*100/(100-$T$10)</f>
        <v>58.823529411764703</v>
      </c>
      <c r="V9" s="158">
        <f>$T$9*100/(100-$T$11)</f>
        <v>58.823529411764703</v>
      </c>
      <c r="W9" s="158">
        <f>T9*100/(100-$T$10-$T$11)</f>
        <v>71.428571428571431</v>
      </c>
      <c r="X9" s="79"/>
      <c r="Y9" s="154" t="s">
        <v>111</v>
      </c>
      <c r="Z9" s="159" t="s">
        <v>151</v>
      </c>
      <c r="AA9" s="154" t="s">
        <v>136</v>
      </c>
      <c r="AB9" s="159">
        <f>'IOP Parameters Dashboard'!E26</f>
        <v>25</v>
      </c>
      <c r="AC9" s="159">
        <f>$AB$9*100/(100-$AB$12)</f>
        <v>29.411764705882351</v>
      </c>
      <c r="AD9" s="159">
        <f>$AB$9*100/(100-$AB$13)</f>
        <v>29.411764705882351</v>
      </c>
      <c r="AE9" s="159">
        <f>$AB$9*100/(100-$AB$12-$AB$13)</f>
        <v>35.714285714285715</v>
      </c>
      <c r="AF9" s="101"/>
    </row>
    <row r="10" spans="1:32" ht="18.75" customHeight="1" x14ac:dyDescent="0.25">
      <c r="A10" s="111" t="s">
        <v>88</v>
      </c>
      <c r="B10" s="44" t="s">
        <v>13</v>
      </c>
      <c r="C10" s="44">
        <v>2</v>
      </c>
      <c r="D10" s="44">
        <v>1</v>
      </c>
      <c r="E10" s="44">
        <f>IF('IOP Quick Assessment Tool'!$F$30="✓",1,0)</f>
        <v>0</v>
      </c>
      <c r="F10" s="109"/>
      <c r="H10" s="100"/>
      <c r="I10" s="154" t="s">
        <v>112</v>
      </c>
      <c r="J10" s="154" t="s">
        <v>116</v>
      </c>
      <c r="K10" s="120" t="s">
        <v>204</v>
      </c>
      <c r="L10" s="121">
        <f>'IOP Parameters Dashboard'!$E$6</f>
        <v>40</v>
      </c>
      <c r="M10" s="122">
        <f>($L$10*100/(100-$L$11))</f>
        <v>44.444444444444443</v>
      </c>
      <c r="N10" s="122">
        <f>($L$10*100/(100-$L$12))</f>
        <v>50</v>
      </c>
      <c r="O10" s="123">
        <f>(L10*100/(100-($L$11+$L$12)))</f>
        <v>57.142857142857146</v>
      </c>
      <c r="P10" s="79"/>
      <c r="Q10" s="154" t="s">
        <v>112</v>
      </c>
      <c r="R10" s="158" t="s">
        <v>148</v>
      </c>
      <c r="S10" s="154" t="s">
        <v>132</v>
      </c>
      <c r="T10" s="158">
        <f>'IOP Parameters Dashboard'!E20</f>
        <v>15</v>
      </c>
      <c r="U10" s="158">
        <v>0</v>
      </c>
      <c r="V10" s="158">
        <f>$T$10*100/(100-$T$11)</f>
        <v>17.647058823529413</v>
      </c>
      <c r="W10" s="158">
        <v>0</v>
      </c>
      <c r="X10" s="79"/>
      <c r="Y10" s="154" t="s">
        <v>112</v>
      </c>
      <c r="Z10" s="159" t="s">
        <v>152</v>
      </c>
      <c r="AA10" s="154" t="s">
        <v>137</v>
      </c>
      <c r="AB10" s="159">
        <f>'IOP Parameters Dashboard'!E27</f>
        <v>30</v>
      </c>
      <c r="AC10" s="159">
        <f>$AB$10*100/(100-$AB$12)</f>
        <v>35.294117647058826</v>
      </c>
      <c r="AD10" s="159">
        <f>$AB$10*100/(100-$AB$13)</f>
        <v>35.294117647058826</v>
      </c>
      <c r="AE10" s="159">
        <f>$AB$10*100/(100-$AB$12-$AB$13)</f>
        <v>42.857142857142854</v>
      </c>
      <c r="AF10" s="101"/>
    </row>
    <row r="11" spans="1:32" x14ac:dyDescent="0.25">
      <c r="A11" s="111" t="s">
        <v>88</v>
      </c>
      <c r="B11" s="44" t="s">
        <v>13</v>
      </c>
      <c r="C11" s="44">
        <v>2</v>
      </c>
      <c r="D11" s="44">
        <v>2</v>
      </c>
      <c r="E11" s="44">
        <f>IF('IOP Quick Assessment Tool'!$H$30="✓",1,0)</f>
        <v>0</v>
      </c>
      <c r="F11" s="109"/>
      <c r="H11" s="100"/>
      <c r="I11" s="154" t="s">
        <v>113</v>
      </c>
      <c r="J11" s="154" t="s">
        <v>117</v>
      </c>
      <c r="K11" s="120" t="s">
        <v>205</v>
      </c>
      <c r="L11" s="121">
        <f>'IOP Parameters Dashboard'!$E$7</f>
        <v>10</v>
      </c>
      <c r="M11" s="122">
        <v>0</v>
      </c>
      <c r="N11" s="122">
        <f>($L$11*100/(100-$L$12))</f>
        <v>12.5</v>
      </c>
      <c r="O11" s="123">
        <v>0</v>
      </c>
      <c r="P11" s="79"/>
      <c r="Q11" s="154" t="s">
        <v>113</v>
      </c>
      <c r="R11" s="158" t="s">
        <v>149</v>
      </c>
      <c r="S11" s="154" t="s">
        <v>133</v>
      </c>
      <c r="T11" s="158">
        <f>'IOP Parameters Dashboard'!E21</f>
        <v>15</v>
      </c>
      <c r="U11" s="158">
        <f>$T$11*100/(100-$T$10)</f>
        <v>17.647058823529413</v>
      </c>
      <c r="V11" s="158">
        <v>0</v>
      </c>
      <c r="W11" s="158">
        <v>0</v>
      </c>
      <c r="X11" s="79"/>
      <c r="Y11" s="154" t="s">
        <v>113</v>
      </c>
      <c r="Z11" s="159" t="s">
        <v>153</v>
      </c>
      <c r="AA11" s="154" t="s">
        <v>138</v>
      </c>
      <c r="AB11" s="159">
        <f>'IOP Parameters Dashboard'!E28</f>
        <v>15</v>
      </c>
      <c r="AC11" s="159">
        <f>$AB$11*100/(100-$AB$12)</f>
        <v>17.647058823529413</v>
      </c>
      <c r="AD11" s="159">
        <f>$AB$11*100/(100-$AB$13)</f>
        <v>17.647058823529413</v>
      </c>
      <c r="AE11" s="159">
        <f>$AB$11*100/(100-$AB$12-$AB$13)</f>
        <v>21.428571428571427</v>
      </c>
      <c r="AF11" s="101"/>
    </row>
    <row r="12" spans="1:32" ht="45" x14ac:dyDescent="0.25">
      <c r="A12" s="111" t="s">
        <v>88</v>
      </c>
      <c r="B12" s="44" t="s">
        <v>13</v>
      </c>
      <c r="C12" s="44">
        <v>2</v>
      </c>
      <c r="D12" s="44">
        <v>3</v>
      </c>
      <c r="E12" s="44">
        <f>IF('IOP Quick Assessment Tool'!$J$30="✓",1,0)</f>
        <v>0</v>
      </c>
      <c r="F12" s="109"/>
      <c r="H12" s="100"/>
      <c r="I12" s="154" t="s">
        <v>119</v>
      </c>
      <c r="J12" s="154" t="s">
        <v>118</v>
      </c>
      <c r="K12" s="120" t="s">
        <v>206</v>
      </c>
      <c r="L12" s="121">
        <f>'IOP Parameters Dashboard'!$E$8</f>
        <v>20</v>
      </c>
      <c r="M12" s="122">
        <f>($L$12*100/(100-$L$11))</f>
        <v>22.222222222222221</v>
      </c>
      <c r="N12" s="122">
        <v>0</v>
      </c>
      <c r="O12" s="123">
        <v>0</v>
      </c>
      <c r="P12" s="79"/>
      <c r="Q12" s="154" t="s">
        <v>114</v>
      </c>
      <c r="R12" s="158" t="s">
        <v>150</v>
      </c>
      <c r="S12" s="154" t="s">
        <v>134</v>
      </c>
      <c r="T12" s="158">
        <f>'IOP Parameters Dashboard'!E22</f>
        <v>10</v>
      </c>
      <c r="U12" s="158">
        <f>$T$12*100/(100-$T$10)</f>
        <v>11.764705882352942</v>
      </c>
      <c r="V12" s="158">
        <f>$T$12*100/(100-$T$11)</f>
        <v>11.764705882352942</v>
      </c>
      <c r="W12" s="158">
        <f>$T$12*100/(100-$T$10-$T$11)</f>
        <v>14.285714285714286</v>
      </c>
      <c r="X12" s="79"/>
      <c r="Y12" s="154" t="s">
        <v>114</v>
      </c>
      <c r="Z12" s="159" t="s">
        <v>154</v>
      </c>
      <c r="AA12" s="154" t="s">
        <v>139</v>
      </c>
      <c r="AB12" s="159">
        <f>'IOP Parameters Dashboard'!E29</f>
        <v>15</v>
      </c>
      <c r="AC12" s="159"/>
      <c r="AD12" s="159">
        <f>$AB$12*100/(100-$AB$13)</f>
        <v>17.647058823529413</v>
      </c>
      <c r="AE12" s="159"/>
      <c r="AF12" s="101"/>
    </row>
    <row r="13" spans="1:32" x14ac:dyDescent="0.25">
      <c r="A13" s="111" t="s">
        <v>88</v>
      </c>
      <c r="B13" s="44" t="s">
        <v>13</v>
      </c>
      <c r="C13" s="44">
        <v>2</v>
      </c>
      <c r="D13" s="44">
        <v>4</v>
      </c>
      <c r="E13" s="44">
        <f>IF('IOP Quick Assessment Tool'!$L$30="✓",1,0)</f>
        <v>0</v>
      </c>
      <c r="F13" s="109"/>
      <c r="H13" s="100"/>
      <c r="I13" s="154"/>
      <c r="J13" s="154"/>
      <c r="K13" s="126" t="s">
        <v>215</v>
      </c>
      <c r="L13" s="124">
        <f>SUM($L$9:$L$12)</f>
        <v>100</v>
      </c>
      <c r="M13" s="125">
        <f>SUM($M$9:$M$12)</f>
        <v>100</v>
      </c>
      <c r="N13" s="125">
        <f>SUM($N$9:$N$12)</f>
        <v>100</v>
      </c>
      <c r="O13" s="119">
        <f>SUM($O$9:$O$12)</f>
        <v>100</v>
      </c>
      <c r="P13" s="79"/>
      <c r="Q13" s="160"/>
      <c r="R13" s="160"/>
      <c r="S13" s="154" t="s">
        <v>135</v>
      </c>
      <c r="T13" s="158">
        <f>'IOP Parameters Dashboard'!E23</f>
        <v>10</v>
      </c>
      <c r="U13" s="158">
        <f>$T$13*100/(100-$T$10)</f>
        <v>11.764705882352942</v>
      </c>
      <c r="V13" s="158">
        <f>$T$13*100/(100-$T$11)</f>
        <v>11.764705882352942</v>
      </c>
      <c r="W13" s="158">
        <f>$T$13*100/(100-$T$10-$T$11)</f>
        <v>14.285714285714286</v>
      </c>
      <c r="X13" s="79"/>
      <c r="Y13" s="160"/>
      <c r="Z13" s="160"/>
      <c r="AA13" s="154" t="s">
        <v>140</v>
      </c>
      <c r="AB13" s="159">
        <f>'IOP Parameters Dashboard'!E30</f>
        <v>15</v>
      </c>
      <c r="AC13" s="159">
        <f>$AB$13*100/(100-$AB$12)</f>
        <v>17.647058823529413</v>
      </c>
      <c r="AD13" s="159"/>
      <c r="AE13" s="159"/>
      <c r="AF13" s="101"/>
    </row>
    <row r="14" spans="1:32" x14ac:dyDescent="0.25">
      <c r="A14" s="111" t="s">
        <v>88</v>
      </c>
      <c r="B14" s="44" t="s">
        <v>13</v>
      </c>
      <c r="C14" s="44">
        <v>3</v>
      </c>
      <c r="D14" s="44">
        <v>1</v>
      </c>
      <c r="E14" s="44">
        <f>IF('IOP Quick Assessment Tool'!$F$33="✓",1,0)</f>
        <v>0</v>
      </c>
      <c r="F14" s="109"/>
      <c r="H14" s="100"/>
      <c r="I14" s="79"/>
      <c r="J14" s="79"/>
      <c r="K14" s="79"/>
      <c r="L14" s="79"/>
      <c r="M14" s="79"/>
      <c r="N14" s="79"/>
      <c r="O14" s="79"/>
      <c r="P14" s="79"/>
      <c r="Q14" s="160"/>
      <c r="R14" s="160"/>
      <c r="S14" s="154" t="s">
        <v>215</v>
      </c>
      <c r="T14" s="158">
        <f>SUM($T$9:$T$13)</f>
        <v>100</v>
      </c>
      <c r="U14" s="158">
        <f>SUM($U$9:$U$13)</f>
        <v>100</v>
      </c>
      <c r="V14" s="158">
        <f>SUM($V$9:$V$13)</f>
        <v>100</v>
      </c>
      <c r="W14" s="158">
        <f>SUM($W$9:$W$13)</f>
        <v>100.00000000000001</v>
      </c>
      <c r="X14" s="79"/>
      <c r="Y14" s="160"/>
      <c r="Z14" s="161"/>
      <c r="AA14" s="154" t="s">
        <v>216</v>
      </c>
      <c r="AB14" s="159">
        <f>SUM($AB$9:$AB$13)</f>
        <v>100</v>
      </c>
      <c r="AC14" s="159">
        <f>SUM($AC$9:$AC$13)</f>
        <v>100</v>
      </c>
      <c r="AD14" s="159">
        <f>SUM($AD$9:$AD$13)</f>
        <v>100</v>
      </c>
      <c r="AE14" s="159">
        <f>SUM($AE$9:$AE$13)</f>
        <v>100</v>
      </c>
      <c r="AF14" s="101"/>
    </row>
    <row r="15" spans="1:32" ht="15.75" thickBot="1" x14ac:dyDescent="0.3">
      <c r="A15" s="111" t="s">
        <v>88</v>
      </c>
      <c r="B15" s="44" t="s">
        <v>13</v>
      </c>
      <c r="C15" s="44">
        <v>3</v>
      </c>
      <c r="D15" s="44">
        <v>2</v>
      </c>
      <c r="E15" s="44">
        <f>IF('IOP Quick Assessment Tool'!$H$33="✓",1,0)</f>
        <v>0</v>
      </c>
      <c r="F15" s="109"/>
      <c r="H15" s="131"/>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04"/>
    </row>
    <row r="16" spans="1:32" ht="15.75" thickBot="1" x14ac:dyDescent="0.3">
      <c r="A16" s="111" t="s">
        <v>88</v>
      </c>
      <c r="B16" s="44" t="s">
        <v>13</v>
      </c>
      <c r="C16" s="44">
        <v>3</v>
      </c>
      <c r="D16" s="44">
        <v>3</v>
      </c>
      <c r="E16" s="44">
        <f>IF('IOP Quick Assessment Tool'!$J$33="✓",1,0)</f>
        <v>0</v>
      </c>
      <c r="F16" s="109"/>
      <c r="H16" s="67"/>
      <c r="I16" s="67"/>
      <c r="J16" s="67"/>
      <c r="K16" s="67"/>
      <c r="L16" s="67"/>
      <c r="M16" s="67"/>
      <c r="N16" s="67"/>
      <c r="O16" s="67"/>
      <c r="P16" s="67"/>
      <c r="Q16" s="67"/>
      <c r="R16" s="67"/>
      <c r="S16" s="67"/>
      <c r="T16" s="67"/>
      <c r="U16" s="67"/>
      <c r="V16" s="67"/>
      <c r="W16" s="67"/>
      <c r="X16" s="67"/>
      <c r="Y16" s="67"/>
      <c r="Z16" s="67"/>
      <c r="AA16" s="67"/>
      <c r="AB16" s="67"/>
      <c r="AC16" s="67"/>
      <c r="AD16" s="67"/>
      <c r="AE16" s="67"/>
    </row>
    <row r="17" spans="1:31" ht="15.75" thickBot="1" x14ac:dyDescent="0.3">
      <c r="A17" s="111" t="s">
        <v>88</v>
      </c>
      <c r="B17" s="44" t="s">
        <v>13</v>
      </c>
      <c r="C17" s="44">
        <v>3</v>
      </c>
      <c r="D17" s="44">
        <v>4</v>
      </c>
      <c r="E17" s="44">
        <f>IF('IOP Quick Assessment Tool'!$L$33="✓",1,0)</f>
        <v>0</v>
      </c>
      <c r="F17" s="109"/>
      <c r="H17" s="127"/>
      <c r="I17" s="128" t="s">
        <v>202</v>
      </c>
      <c r="J17" s="129"/>
      <c r="K17" s="130"/>
      <c r="L17" s="130"/>
      <c r="M17" s="130"/>
      <c r="N17" s="130"/>
      <c r="O17" s="130"/>
      <c r="P17" s="130"/>
      <c r="Q17" s="130"/>
      <c r="R17" s="130"/>
      <c r="S17" s="130"/>
      <c r="T17" s="130"/>
      <c r="U17" s="133"/>
      <c r="V17" s="67"/>
      <c r="W17" s="67"/>
      <c r="X17" s="67"/>
      <c r="Y17" s="67"/>
      <c r="Z17" s="67"/>
      <c r="AA17" s="67"/>
      <c r="AB17" s="67"/>
      <c r="AC17" s="67"/>
      <c r="AD17" s="67"/>
      <c r="AE17" s="67"/>
    </row>
    <row r="18" spans="1:31" x14ac:dyDescent="0.25">
      <c r="A18" s="111" t="s">
        <v>88</v>
      </c>
      <c r="B18" s="44" t="s">
        <v>13</v>
      </c>
      <c r="C18" s="44">
        <v>4</v>
      </c>
      <c r="D18" s="44">
        <v>1</v>
      </c>
      <c r="E18" s="44">
        <f>IF('IOP Quick Assessment Tool'!$F$35="✓",1,0)</f>
        <v>0</v>
      </c>
      <c r="F18" s="109"/>
      <c r="H18" s="100"/>
      <c r="I18" s="79"/>
      <c r="J18" s="79"/>
      <c r="K18" s="79"/>
      <c r="L18" s="79"/>
      <c r="M18" s="79"/>
      <c r="N18" s="79"/>
      <c r="O18" s="79"/>
      <c r="P18" s="79"/>
      <c r="Q18" s="79"/>
      <c r="R18" s="79"/>
      <c r="S18" s="79"/>
      <c r="T18" s="79"/>
      <c r="U18" s="134"/>
      <c r="V18" s="67"/>
      <c r="W18" s="67"/>
      <c r="X18" s="67"/>
      <c r="Y18" s="67"/>
      <c r="Z18" s="67"/>
      <c r="AA18" s="67"/>
      <c r="AB18" s="67"/>
      <c r="AC18" s="67"/>
      <c r="AD18" s="67"/>
      <c r="AE18" s="67"/>
    </row>
    <row r="19" spans="1:31" x14ac:dyDescent="0.25">
      <c r="A19" s="111" t="s">
        <v>88</v>
      </c>
      <c r="B19" s="44" t="s">
        <v>13</v>
      </c>
      <c r="C19" s="44">
        <v>4</v>
      </c>
      <c r="D19" s="44">
        <v>2</v>
      </c>
      <c r="E19" s="44">
        <f>IF('IOP Quick Assessment Tool'!$H$35="✓",1,0)</f>
        <v>0</v>
      </c>
      <c r="F19" s="109"/>
      <c r="H19" s="100"/>
      <c r="I19" s="375" t="s">
        <v>195</v>
      </c>
      <c r="J19" s="381"/>
      <c r="K19" s="381"/>
      <c r="L19" s="376"/>
      <c r="M19" s="79"/>
      <c r="N19" s="384" t="s">
        <v>185</v>
      </c>
      <c r="O19" s="385"/>
      <c r="P19" s="385"/>
      <c r="Q19" s="385"/>
      <c r="R19" s="385"/>
      <c r="S19" s="385"/>
      <c r="T19" s="386"/>
      <c r="U19" s="134"/>
      <c r="V19" s="67"/>
      <c r="W19" s="67"/>
      <c r="X19" s="67"/>
      <c r="Y19" s="67"/>
      <c r="Z19" s="67"/>
      <c r="AA19" s="67"/>
      <c r="AB19" s="67"/>
      <c r="AC19" s="67"/>
      <c r="AD19" s="67"/>
      <c r="AE19" s="67"/>
    </row>
    <row r="20" spans="1:31" x14ac:dyDescent="0.25">
      <c r="A20" s="111" t="s">
        <v>88</v>
      </c>
      <c r="B20" s="44" t="s">
        <v>13</v>
      </c>
      <c r="C20" s="44">
        <v>4</v>
      </c>
      <c r="D20" s="44">
        <v>3</v>
      </c>
      <c r="E20" s="44">
        <f>IF('IOP Quick Assessment Tool'!$J$35="✓",1,0)</f>
        <v>0</v>
      </c>
      <c r="F20" s="109"/>
      <c r="H20" s="100"/>
      <c r="I20" s="154" t="s">
        <v>173</v>
      </c>
      <c r="J20" s="154" t="s">
        <v>33</v>
      </c>
      <c r="K20" s="154" t="s">
        <v>174</v>
      </c>
      <c r="L20" s="154" t="s">
        <v>120</v>
      </c>
      <c r="M20" s="79"/>
      <c r="N20" s="375" t="s">
        <v>156</v>
      </c>
      <c r="O20" s="381"/>
      <c r="P20" s="381"/>
      <c r="Q20" s="381"/>
      <c r="R20" s="381"/>
      <c r="S20" s="376"/>
      <c r="T20" s="154" t="s">
        <v>163</v>
      </c>
      <c r="U20" s="134"/>
      <c r="V20" s="67"/>
      <c r="W20" s="67"/>
      <c r="X20" s="67"/>
      <c r="Y20" s="67"/>
      <c r="Z20" s="67"/>
      <c r="AA20" s="67"/>
      <c r="AB20" s="67"/>
      <c r="AC20" s="67"/>
      <c r="AD20" s="67"/>
      <c r="AE20" s="67"/>
    </row>
    <row r="21" spans="1:31" x14ac:dyDescent="0.25">
      <c r="A21" s="111" t="s">
        <v>88</v>
      </c>
      <c r="B21" s="44" t="s">
        <v>13</v>
      </c>
      <c r="C21" s="44">
        <v>4</v>
      </c>
      <c r="D21" s="44">
        <v>4</v>
      </c>
      <c r="E21" s="44">
        <f>IF('IOP Quick Assessment Tool'!$L$35="✓",1,0)</f>
        <v>0</v>
      </c>
      <c r="F21" s="109"/>
      <c r="H21" s="100"/>
      <c r="I21" s="162" t="s">
        <v>13</v>
      </c>
      <c r="J21" s="162" t="s">
        <v>169</v>
      </c>
      <c r="K21" s="68" t="s">
        <v>26</v>
      </c>
      <c r="L21" s="163">
        <f>'IOP Parameters Dashboard'!$E$14</f>
        <v>30</v>
      </c>
      <c r="M21" s="79"/>
      <c r="N21" s="135">
        <v>100</v>
      </c>
      <c r="O21" s="135">
        <v>50</v>
      </c>
      <c r="P21" s="136"/>
      <c r="Q21" s="136"/>
      <c r="R21" s="136"/>
      <c r="S21" s="136"/>
      <c r="T21" s="135">
        <v>5</v>
      </c>
      <c r="U21" s="134"/>
      <c r="V21" s="67"/>
      <c r="W21" s="67"/>
      <c r="X21" s="67"/>
      <c r="Y21" s="67"/>
      <c r="Z21" s="67"/>
      <c r="AA21" s="67"/>
      <c r="AB21" s="67"/>
      <c r="AC21" s="67"/>
      <c r="AD21" s="67"/>
      <c r="AE21" s="67"/>
    </row>
    <row r="22" spans="1:31" x14ac:dyDescent="0.25">
      <c r="A22" s="111" t="s">
        <v>88</v>
      </c>
      <c r="B22" s="44" t="s">
        <v>13</v>
      </c>
      <c r="C22" s="44">
        <v>5</v>
      </c>
      <c r="D22" s="44">
        <v>1</v>
      </c>
      <c r="E22" s="44">
        <f>IF('IOP Quick Assessment Tool'!$F$37="✓",1,0)</f>
        <v>0</v>
      </c>
      <c r="F22" s="109"/>
      <c r="H22" s="100"/>
      <c r="I22" s="162" t="s">
        <v>14</v>
      </c>
      <c r="J22" s="162" t="s">
        <v>169</v>
      </c>
      <c r="K22" s="69" t="s">
        <v>96</v>
      </c>
      <c r="L22" s="163">
        <f>'IOP Parameters Dashboard'!$E$15</f>
        <v>30</v>
      </c>
      <c r="M22" s="79"/>
      <c r="N22" s="135">
        <v>100</v>
      </c>
      <c r="O22" s="135">
        <v>50</v>
      </c>
      <c r="P22" s="136"/>
      <c r="Q22" s="136"/>
      <c r="R22" s="136"/>
      <c r="S22" s="136"/>
      <c r="T22" s="135">
        <v>7</v>
      </c>
      <c r="U22" s="134"/>
      <c r="V22" s="67"/>
      <c r="W22" s="67"/>
      <c r="X22" s="67"/>
      <c r="Y22" s="67"/>
      <c r="Z22" s="67"/>
      <c r="AA22" s="67"/>
      <c r="AB22" s="67"/>
      <c r="AC22" s="67"/>
      <c r="AD22" s="67"/>
      <c r="AE22" s="67"/>
    </row>
    <row r="23" spans="1:31" x14ac:dyDescent="0.25">
      <c r="A23" s="111" t="s">
        <v>88</v>
      </c>
      <c r="B23" s="44" t="s">
        <v>13</v>
      </c>
      <c r="C23" s="44">
        <v>5</v>
      </c>
      <c r="D23" s="44">
        <v>2</v>
      </c>
      <c r="E23" s="44">
        <f>IF('IOP Quick Assessment Tool'!$H$37="✓",1,0)</f>
        <v>0</v>
      </c>
      <c r="F23" s="109"/>
      <c r="H23" s="100"/>
      <c r="I23" s="162" t="s">
        <v>15</v>
      </c>
      <c r="J23" s="162" t="s">
        <v>169</v>
      </c>
      <c r="K23" s="68" t="s">
        <v>95</v>
      </c>
      <c r="L23" s="163">
        <f>'IOP Parameters Dashboard'!$E$16</f>
        <v>40</v>
      </c>
      <c r="M23" s="79"/>
      <c r="N23" s="135">
        <v>100</v>
      </c>
      <c r="O23" s="135">
        <v>50</v>
      </c>
      <c r="P23" s="136"/>
      <c r="Q23" s="136"/>
      <c r="R23" s="136"/>
      <c r="S23" s="136"/>
      <c r="T23" s="135">
        <v>7</v>
      </c>
      <c r="U23" s="134"/>
      <c r="V23" s="67"/>
      <c r="W23" s="67"/>
      <c r="X23" s="67"/>
      <c r="Y23" s="67"/>
      <c r="Z23" s="67"/>
      <c r="AA23" s="67"/>
      <c r="AB23" s="67"/>
      <c r="AC23" s="67"/>
      <c r="AD23" s="67"/>
      <c r="AE23" s="67"/>
    </row>
    <row r="24" spans="1:31" x14ac:dyDescent="0.25">
      <c r="A24" s="111" t="s">
        <v>88</v>
      </c>
      <c r="B24" s="20" t="s">
        <v>13</v>
      </c>
      <c r="C24" s="20">
        <v>5</v>
      </c>
      <c r="D24" s="20">
        <v>3</v>
      </c>
      <c r="E24" s="20">
        <f>IF('IOP Quick Assessment Tool'!$J$37="✓",1,0)</f>
        <v>0</v>
      </c>
      <c r="F24" s="109"/>
      <c r="H24" s="100"/>
      <c r="I24" s="79"/>
      <c r="J24" s="79"/>
      <c r="K24" s="164"/>
      <c r="L24" s="93"/>
      <c r="M24" s="79"/>
      <c r="N24" s="137"/>
      <c r="O24" s="93"/>
      <c r="P24" s="93"/>
      <c r="Q24" s="79"/>
      <c r="R24" s="79"/>
      <c r="S24" s="79"/>
      <c r="T24" s="93"/>
      <c r="U24" s="134"/>
      <c r="V24" s="67"/>
      <c r="W24" s="67"/>
      <c r="X24" s="67"/>
      <c r="Y24" s="67"/>
      <c r="Z24" s="67"/>
      <c r="AA24" s="67"/>
      <c r="AB24" s="67"/>
      <c r="AC24" s="67"/>
      <c r="AD24" s="67"/>
      <c r="AE24" s="67"/>
    </row>
    <row r="25" spans="1:31" x14ac:dyDescent="0.25">
      <c r="A25" s="111" t="s">
        <v>88</v>
      </c>
      <c r="B25" s="20" t="s">
        <v>13</v>
      </c>
      <c r="C25" s="20">
        <v>5</v>
      </c>
      <c r="D25" s="20">
        <v>4</v>
      </c>
      <c r="E25" s="20">
        <f>IF('IOP Quick Assessment Tool'!$L$37="✓",1,0)</f>
        <v>0</v>
      </c>
      <c r="F25" s="109"/>
      <c r="H25" s="100"/>
      <c r="I25" s="288" t="s">
        <v>16</v>
      </c>
      <c r="J25" s="288" t="s">
        <v>170</v>
      </c>
      <c r="K25" s="69" t="s">
        <v>27</v>
      </c>
      <c r="L25" s="163">
        <f>'IOP Parameters Dashboard'!$E$19</f>
        <v>50</v>
      </c>
      <c r="M25" s="79"/>
      <c r="N25" s="135">
        <v>25</v>
      </c>
      <c r="O25" s="135">
        <v>50</v>
      </c>
      <c r="P25" s="135">
        <v>100</v>
      </c>
      <c r="Q25" s="215" t="s">
        <v>162</v>
      </c>
      <c r="R25" s="136"/>
      <c r="S25" s="136"/>
      <c r="T25" s="135">
        <v>46</v>
      </c>
      <c r="U25" s="134"/>
      <c r="V25" s="67"/>
      <c r="W25" s="67"/>
      <c r="X25" s="67"/>
      <c r="Y25" s="67"/>
      <c r="Z25" s="67"/>
      <c r="AA25" s="67"/>
      <c r="AB25" s="67"/>
      <c r="AC25" s="67"/>
      <c r="AD25" s="67"/>
      <c r="AE25" s="67"/>
    </row>
    <row r="26" spans="1:31" ht="30" x14ac:dyDescent="0.25">
      <c r="A26" s="111" t="s">
        <v>88</v>
      </c>
      <c r="B26" s="20" t="s">
        <v>14</v>
      </c>
      <c r="C26" s="20">
        <v>1</v>
      </c>
      <c r="D26" s="20">
        <v>1</v>
      </c>
      <c r="E26" s="20">
        <f>IF('IOP Quick Assessment Tool'!$F$43="✓",1,0)</f>
        <v>0</v>
      </c>
      <c r="F26" s="109"/>
      <c r="H26" s="100"/>
      <c r="I26" s="288" t="s">
        <v>17</v>
      </c>
      <c r="J26" s="288" t="s">
        <v>170</v>
      </c>
      <c r="K26" s="69" t="s">
        <v>24</v>
      </c>
      <c r="L26" s="163">
        <f>'IOP Parameters Dashboard'!$E$20</f>
        <v>15</v>
      </c>
      <c r="M26" s="79"/>
      <c r="N26" s="135">
        <v>100</v>
      </c>
      <c r="O26" s="135">
        <v>50</v>
      </c>
      <c r="P26" s="135">
        <v>0</v>
      </c>
      <c r="Q26" s="215" t="s">
        <v>162</v>
      </c>
      <c r="R26" s="136"/>
      <c r="S26" s="136"/>
      <c r="T26" s="136"/>
      <c r="U26" s="134"/>
      <c r="V26" s="67"/>
      <c r="W26" s="67"/>
      <c r="X26" s="67"/>
      <c r="Y26" s="67"/>
      <c r="Z26" s="67"/>
      <c r="AA26" s="67"/>
      <c r="AB26" s="67"/>
      <c r="AC26" s="67"/>
      <c r="AD26" s="67"/>
      <c r="AE26" s="67"/>
    </row>
    <row r="27" spans="1:31" x14ac:dyDescent="0.25">
      <c r="A27" s="111" t="s">
        <v>88</v>
      </c>
      <c r="B27" s="20" t="s">
        <v>14</v>
      </c>
      <c r="C27" s="20">
        <v>1</v>
      </c>
      <c r="D27" s="20">
        <v>2</v>
      </c>
      <c r="E27" s="20">
        <f>IF('IOP Quick Assessment Tool'!$H$43="✓",1,0)</f>
        <v>0</v>
      </c>
      <c r="F27" s="109"/>
      <c r="H27" s="100"/>
      <c r="I27" s="288" t="s">
        <v>18</v>
      </c>
      <c r="J27" s="288" t="s">
        <v>170</v>
      </c>
      <c r="K27" s="71" t="s">
        <v>97</v>
      </c>
      <c r="L27" s="163">
        <f>'IOP Parameters Dashboard'!$E$21</f>
        <v>15</v>
      </c>
      <c r="M27" s="79"/>
      <c r="N27" s="135">
        <v>100</v>
      </c>
      <c r="O27" s="135">
        <v>50</v>
      </c>
      <c r="P27" s="135">
        <v>0</v>
      </c>
      <c r="Q27" s="215" t="s">
        <v>162</v>
      </c>
      <c r="R27" s="136"/>
      <c r="S27" s="136"/>
      <c r="T27" s="136"/>
      <c r="U27" s="134"/>
      <c r="V27" s="67"/>
      <c r="W27" s="67"/>
      <c r="X27" s="67"/>
      <c r="Y27" s="67"/>
      <c r="Z27" s="67"/>
      <c r="AA27" s="67"/>
      <c r="AB27" s="67"/>
      <c r="AC27" s="67"/>
      <c r="AD27" s="67"/>
      <c r="AE27" s="67"/>
    </row>
    <row r="28" spans="1:31" x14ac:dyDescent="0.25">
      <c r="A28" s="111" t="s">
        <v>88</v>
      </c>
      <c r="B28" s="20" t="s">
        <v>14</v>
      </c>
      <c r="C28" s="20">
        <v>1</v>
      </c>
      <c r="D28" s="20">
        <v>3</v>
      </c>
      <c r="E28" s="20">
        <f>IF('IOP Quick Assessment Tool'!$J$43="✓",1,0)</f>
        <v>0</v>
      </c>
      <c r="F28" s="109"/>
      <c r="H28" s="100"/>
      <c r="I28" s="288" t="s">
        <v>19</v>
      </c>
      <c r="J28" s="288" t="s">
        <v>170</v>
      </c>
      <c r="K28" s="68" t="s">
        <v>98</v>
      </c>
      <c r="L28" s="163">
        <f>'IOP Parameters Dashboard'!$E$22</f>
        <v>10</v>
      </c>
      <c r="M28" s="79"/>
      <c r="N28" s="135">
        <v>100</v>
      </c>
      <c r="O28" s="135">
        <v>75</v>
      </c>
      <c r="P28" s="135">
        <v>50</v>
      </c>
      <c r="Q28" s="135">
        <v>0</v>
      </c>
      <c r="R28" s="136"/>
      <c r="S28" s="136"/>
      <c r="T28" s="136"/>
      <c r="U28" s="134"/>
      <c r="V28" s="67"/>
      <c r="W28" s="67"/>
      <c r="X28" s="67"/>
      <c r="Y28" s="67"/>
      <c r="Z28" s="67"/>
      <c r="AA28" s="67"/>
      <c r="AB28" s="67"/>
      <c r="AC28" s="67"/>
      <c r="AD28" s="67"/>
      <c r="AE28" s="67"/>
    </row>
    <row r="29" spans="1:31" x14ac:dyDescent="0.25">
      <c r="A29" s="111" t="s">
        <v>88</v>
      </c>
      <c r="B29" s="20" t="s">
        <v>14</v>
      </c>
      <c r="C29" s="20">
        <v>1</v>
      </c>
      <c r="D29" s="20">
        <v>4</v>
      </c>
      <c r="E29" s="20">
        <f>IF('IOP Quick Assessment Tool'!$L$43="✓",1,0)</f>
        <v>0</v>
      </c>
      <c r="F29" s="109"/>
      <c r="H29" s="100"/>
      <c r="I29" s="288" t="s">
        <v>20</v>
      </c>
      <c r="J29" s="288" t="s">
        <v>170</v>
      </c>
      <c r="K29" s="72" t="s">
        <v>99</v>
      </c>
      <c r="L29" s="163">
        <f>'IOP Parameters Dashboard'!$E$23</f>
        <v>10</v>
      </c>
      <c r="M29" s="79"/>
      <c r="N29" s="138">
        <f>100/12</f>
        <v>8.3333333333333339</v>
      </c>
      <c r="O29" s="136"/>
      <c r="P29" s="136"/>
      <c r="Q29" s="136"/>
      <c r="R29" s="136"/>
      <c r="S29" s="136"/>
      <c r="T29" s="136"/>
      <c r="U29" s="134"/>
      <c r="V29" s="67"/>
      <c r="W29" s="67"/>
      <c r="X29" s="67"/>
      <c r="Y29" s="67"/>
      <c r="Z29" s="67"/>
      <c r="AA29" s="67"/>
      <c r="AB29" s="67"/>
      <c r="AC29" s="67"/>
      <c r="AD29" s="67"/>
      <c r="AE29" s="67"/>
    </row>
    <row r="30" spans="1:31" x14ac:dyDescent="0.25">
      <c r="A30" s="111" t="s">
        <v>88</v>
      </c>
      <c r="B30" s="20" t="s">
        <v>14</v>
      </c>
      <c r="C30" s="20">
        <v>2</v>
      </c>
      <c r="D30" s="20">
        <v>1</v>
      </c>
      <c r="E30" s="20">
        <f>IF('IOP Quick Assessment Tool'!$F$45="✓",1,0)</f>
        <v>0</v>
      </c>
      <c r="F30" s="109"/>
      <c r="H30" s="100"/>
      <c r="I30" s="93"/>
      <c r="J30" s="93"/>
      <c r="K30" s="164"/>
      <c r="L30" s="93"/>
      <c r="M30" s="79"/>
      <c r="N30" s="79"/>
      <c r="O30" s="79"/>
      <c r="P30" s="79"/>
      <c r="Q30" s="79"/>
      <c r="R30" s="79"/>
      <c r="S30" s="79"/>
      <c r="T30" s="79"/>
      <c r="U30" s="134"/>
      <c r="V30" s="67"/>
      <c r="W30" s="67"/>
      <c r="X30" s="67"/>
      <c r="Y30" s="67"/>
      <c r="Z30" s="67"/>
      <c r="AA30" s="67"/>
      <c r="AB30" s="67"/>
      <c r="AC30" s="67"/>
      <c r="AD30" s="67"/>
      <c r="AE30" s="67"/>
    </row>
    <row r="31" spans="1:31" x14ac:dyDescent="0.25">
      <c r="A31" s="111" t="s">
        <v>88</v>
      </c>
      <c r="B31" s="20" t="s">
        <v>14</v>
      </c>
      <c r="C31" s="20">
        <v>2</v>
      </c>
      <c r="D31" s="20">
        <v>2</v>
      </c>
      <c r="E31" s="20">
        <f>IF('IOP Quick Assessment Tool'!$H$45="✓",1,0)</f>
        <v>0</v>
      </c>
      <c r="F31" s="109"/>
      <c r="H31" s="100"/>
      <c r="I31" s="159" t="s">
        <v>100</v>
      </c>
      <c r="J31" s="159" t="s">
        <v>171</v>
      </c>
      <c r="K31" s="72" t="s">
        <v>1</v>
      </c>
      <c r="L31" s="163">
        <f>'IOP Parameters Dashboard'!$E$26</f>
        <v>25</v>
      </c>
      <c r="M31" s="79"/>
      <c r="N31" s="135">
        <f>100/4</f>
        <v>25</v>
      </c>
      <c r="O31" s="215" t="s">
        <v>162</v>
      </c>
      <c r="P31" s="136"/>
      <c r="Q31" s="136"/>
      <c r="R31" s="136"/>
      <c r="S31" s="136"/>
      <c r="T31" s="136"/>
      <c r="U31" s="134"/>
      <c r="V31" s="67"/>
      <c r="W31" s="67"/>
      <c r="X31" s="67"/>
      <c r="Y31" s="67"/>
      <c r="Z31" s="67"/>
      <c r="AA31" s="67"/>
      <c r="AB31" s="67"/>
      <c r="AC31" s="67"/>
      <c r="AD31" s="67"/>
      <c r="AE31" s="67"/>
    </row>
    <row r="32" spans="1:31" ht="30" x14ac:dyDescent="0.25">
      <c r="A32" s="111" t="s">
        <v>88</v>
      </c>
      <c r="B32" s="20" t="s">
        <v>14</v>
      </c>
      <c r="C32" s="20">
        <v>2</v>
      </c>
      <c r="D32" s="20">
        <v>3</v>
      </c>
      <c r="E32" s="20">
        <f>IF('IOP Quick Assessment Tool'!$J$45="✓",1,0)</f>
        <v>0</v>
      </c>
      <c r="F32" s="109"/>
      <c r="H32" s="100"/>
      <c r="I32" s="159" t="s">
        <v>101</v>
      </c>
      <c r="J32" s="159" t="s">
        <v>171</v>
      </c>
      <c r="K32" s="68" t="s">
        <v>2</v>
      </c>
      <c r="L32" s="163">
        <f>'IOP Parameters Dashboard'!$E$27</f>
        <v>30</v>
      </c>
      <c r="M32" s="79"/>
      <c r="N32" s="135">
        <v>100</v>
      </c>
      <c r="O32" s="135">
        <v>75</v>
      </c>
      <c r="P32" s="135">
        <v>25</v>
      </c>
      <c r="Q32" s="136"/>
      <c r="R32" s="136"/>
      <c r="S32" s="136"/>
      <c r="T32" s="136"/>
      <c r="U32" s="134"/>
      <c r="V32" s="67"/>
      <c r="W32" s="67"/>
      <c r="X32" s="67"/>
      <c r="Y32" s="67"/>
      <c r="Z32" s="67"/>
      <c r="AA32" s="67"/>
      <c r="AB32" s="67"/>
      <c r="AC32" s="67"/>
      <c r="AD32" s="67"/>
      <c r="AE32" s="67"/>
    </row>
    <row r="33" spans="1:32" x14ac:dyDescent="0.25">
      <c r="A33" s="111" t="s">
        <v>88</v>
      </c>
      <c r="B33" s="20" t="s">
        <v>14</v>
      </c>
      <c r="C33" s="20">
        <v>2</v>
      </c>
      <c r="D33" s="20">
        <v>4</v>
      </c>
      <c r="E33" s="20">
        <f>IF('IOP Quick Assessment Tool'!$L$45="✓",1,0)</f>
        <v>0</v>
      </c>
      <c r="F33" s="109"/>
      <c r="H33" s="100"/>
      <c r="I33" s="159" t="s">
        <v>102</v>
      </c>
      <c r="J33" s="159" t="s">
        <v>171</v>
      </c>
      <c r="K33" s="68" t="s">
        <v>3</v>
      </c>
      <c r="L33" s="163">
        <f>'IOP Parameters Dashboard'!$E$28</f>
        <v>15</v>
      </c>
      <c r="M33" s="79"/>
      <c r="N33" s="135">
        <v>100</v>
      </c>
      <c r="O33" s="135">
        <v>50</v>
      </c>
      <c r="P33" s="135">
        <v>0</v>
      </c>
      <c r="Q33" s="136"/>
      <c r="R33" s="136"/>
      <c r="S33" s="136"/>
      <c r="T33" s="136"/>
      <c r="U33" s="134"/>
      <c r="V33" s="67"/>
      <c r="W33" s="67"/>
      <c r="X33" s="67"/>
      <c r="Y33" s="67"/>
      <c r="Z33" s="67"/>
      <c r="AA33" s="67"/>
      <c r="AB33" s="67"/>
      <c r="AC33" s="67"/>
      <c r="AD33" s="67"/>
      <c r="AE33" s="67"/>
    </row>
    <row r="34" spans="1:32" x14ac:dyDescent="0.25">
      <c r="A34" s="111" t="s">
        <v>88</v>
      </c>
      <c r="B34" s="20" t="s">
        <v>14</v>
      </c>
      <c r="C34" s="20">
        <v>3</v>
      </c>
      <c r="D34" s="20">
        <v>1</v>
      </c>
      <c r="E34" s="20">
        <f>IF('IOP Quick Assessment Tool'!$F$47="✓",1,0)</f>
        <v>0</v>
      </c>
      <c r="F34" s="109"/>
      <c r="H34" s="100"/>
      <c r="I34" s="159" t="s">
        <v>103</v>
      </c>
      <c r="J34" s="159" t="s">
        <v>171</v>
      </c>
      <c r="K34" s="68" t="s">
        <v>104</v>
      </c>
      <c r="L34" s="163">
        <f>'IOP Parameters Dashboard'!$E$29</f>
        <v>15</v>
      </c>
      <c r="M34" s="79"/>
      <c r="N34" s="135">
        <v>100</v>
      </c>
      <c r="O34" s="135">
        <v>75</v>
      </c>
      <c r="P34" s="135">
        <v>50</v>
      </c>
      <c r="Q34" s="135">
        <v>0</v>
      </c>
      <c r="R34" s="215" t="s">
        <v>162</v>
      </c>
      <c r="S34" s="136"/>
      <c r="T34" s="136"/>
      <c r="U34" s="134"/>
      <c r="V34" s="67"/>
      <c r="W34" s="67"/>
      <c r="X34" s="67"/>
      <c r="Y34" s="67"/>
      <c r="Z34" s="67"/>
      <c r="AA34" s="67"/>
      <c r="AB34" s="67"/>
      <c r="AC34" s="67"/>
      <c r="AD34" s="67"/>
      <c r="AE34" s="67"/>
      <c r="AF34" s="67"/>
    </row>
    <row r="35" spans="1:32" x14ac:dyDescent="0.25">
      <c r="A35" s="111" t="s">
        <v>88</v>
      </c>
      <c r="B35" s="20" t="s">
        <v>14</v>
      </c>
      <c r="C35" s="20">
        <v>3</v>
      </c>
      <c r="D35" s="20">
        <v>2</v>
      </c>
      <c r="E35" s="20">
        <f>IF('IOP Quick Assessment Tool'!$H$47="✓",1,0)</f>
        <v>0</v>
      </c>
      <c r="F35" s="109"/>
      <c r="H35" s="100"/>
      <c r="I35" s="159" t="s">
        <v>105</v>
      </c>
      <c r="J35" s="159" t="s">
        <v>171</v>
      </c>
      <c r="K35" s="68" t="s">
        <v>22</v>
      </c>
      <c r="L35" s="163">
        <f>'IOP Parameters Dashboard'!$E$30</f>
        <v>15</v>
      </c>
      <c r="M35" s="79"/>
      <c r="N35" s="135">
        <v>100</v>
      </c>
      <c r="O35" s="135">
        <v>90</v>
      </c>
      <c r="P35" s="135">
        <v>75</v>
      </c>
      <c r="Q35" s="135">
        <v>50</v>
      </c>
      <c r="R35" s="135">
        <v>25</v>
      </c>
      <c r="S35" s="135">
        <v>0</v>
      </c>
      <c r="T35" s="215" t="s">
        <v>162</v>
      </c>
      <c r="U35" s="134"/>
      <c r="V35" s="67"/>
      <c r="W35" s="67"/>
      <c r="X35" s="67"/>
      <c r="Y35" s="67"/>
      <c r="Z35" s="67"/>
      <c r="AA35" s="67"/>
      <c r="AB35" s="67"/>
      <c r="AC35" s="67"/>
      <c r="AD35" s="67"/>
      <c r="AE35" s="67"/>
    </row>
    <row r="36" spans="1:32" x14ac:dyDescent="0.25">
      <c r="A36" s="111" t="s">
        <v>88</v>
      </c>
      <c r="B36" s="20" t="s">
        <v>14</v>
      </c>
      <c r="C36" s="20">
        <v>3</v>
      </c>
      <c r="D36" s="20">
        <v>3</v>
      </c>
      <c r="E36" s="20">
        <f>IF('IOP Quick Assessment Tool'!$J$47="✓",1,0)</f>
        <v>0</v>
      </c>
      <c r="F36" s="109"/>
      <c r="H36" s="100"/>
      <c r="I36" s="79"/>
      <c r="J36" s="79"/>
      <c r="K36" s="164"/>
      <c r="L36" s="79"/>
      <c r="M36" s="79"/>
      <c r="N36" s="79"/>
      <c r="O36" s="79"/>
      <c r="P36" s="79"/>
      <c r="Q36" s="79"/>
      <c r="R36" s="79"/>
      <c r="S36" s="79"/>
      <c r="T36" s="79"/>
      <c r="U36" s="134"/>
      <c r="V36" s="67"/>
      <c r="W36" s="67"/>
      <c r="X36" s="67"/>
      <c r="Y36" s="67"/>
      <c r="Z36" s="67"/>
      <c r="AA36" s="67"/>
      <c r="AB36" s="67"/>
      <c r="AC36" s="67"/>
      <c r="AD36" s="67"/>
      <c r="AE36" s="67"/>
    </row>
    <row r="37" spans="1:32" x14ac:dyDescent="0.25">
      <c r="A37" s="111" t="s">
        <v>88</v>
      </c>
      <c r="B37" s="20" t="s">
        <v>14</v>
      </c>
      <c r="C37" s="20">
        <v>3</v>
      </c>
      <c r="D37" s="20">
        <v>4</v>
      </c>
      <c r="E37" s="20">
        <f>IF('IOP Quick Assessment Tool'!$L$47="✓",1,0)</f>
        <v>0</v>
      </c>
      <c r="F37" s="109"/>
      <c r="H37" s="100"/>
      <c r="I37" s="165" t="s">
        <v>106</v>
      </c>
      <c r="J37" s="165" t="s">
        <v>172</v>
      </c>
      <c r="K37" s="68" t="s">
        <v>5</v>
      </c>
      <c r="L37" s="163">
        <f>'IOP Parameters Dashboard'!$E$33</f>
        <v>30</v>
      </c>
      <c r="M37" s="79"/>
      <c r="N37" s="135">
        <v>100</v>
      </c>
      <c r="O37" s="135">
        <v>50</v>
      </c>
      <c r="P37" s="135">
        <v>0</v>
      </c>
      <c r="Q37" s="57">
        <v>0</v>
      </c>
      <c r="R37" s="215" t="s">
        <v>162</v>
      </c>
      <c r="S37" s="136"/>
      <c r="T37" s="136"/>
      <c r="U37" s="134"/>
      <c r="V37" s="67"/>
      <c r="W37" s="67"/>
      <c r="X37" s="67"/>
      <c r="Y37" s="67"/>
      <c r="Z37" s="67"/>
      <c r="AA37" s="67"/>
      <c r="AB37" s="67"/>
      <c r="AC37" s="67"/>
      <c r="AD37" s="67"/>
      <c r="AE37" s="67"/>
    </row>
    <row r="38" spans="1:32" x14ac:dyDescent="0.25">
      <c r="A38" s="111" t="s">
        <v>88</v>
      </c>
      <c r="B38" s="20" t="s">
        <v>14</v>
      </c>
      <c r="C38" s="20">
        <v>4</v>
      </c>
      <c r="D38" s="20">
        <v>1</v>
      </c>
      <c r="E38" s="20">
        <f>IF('IOP Quick Assessment Tool'!$F$49="✓",1,0)</f>
        <v>0</v>
      </c>
      <c r="F38" s="109"/>
      <c r="H38" s="100"/>
      <c r="I38" s="165" t="s">
        <v>107</v>
      </c>
      <c r="J38" s="165" t="s">
        <v>172</v>
      </c>
      <c r="K38" s="69" t="s">
        <v>178</v>
      </c>
      <c r="L38" s="382">
        <f>'IOP Parameters Dashboard'!$E$34</f>
        <v>20</v>
      </c>
      <c r="M38" s="79"/>
      <c r="N38" s="135">
        <v>100</v>
      </c>
      <c r="O38" s="135">
        <v>25</v>
      </c>
      <c r="P38" s="135">
        <v>50</v>
      </c>
      <c r="Q38" s="136"/>
      <c r="R38" s="136"/>
      <c r="S38" s="136"/>
      <c r="T38" s="136"/>
      <c r="U38" s="134"/>
      <c r="V38" s="67"/>
      <c r="W38" s="67"/>
      <c r="X38" s="67"/>
      <c r="Y38" s="67"/>
      <c r="Z38" s="67"/>
      <c r="AA38" s="67"/>
      <c r="AB38" s="67"/>
      <c r="AC38" s="67"/>
      <c r="AD38" s="67"/>
      <c r="AE38" s="67"/>
    </row>
    <row r="39" spans="1:32" x14ac:dyDescent="0.25">
      <c r="A39" s="111" t="s">
        <v>88</v>
      </c>
      <c r="B39" s="20" t="s">
        <v>14</v>
      </c>
      <c r="C39" s="20">
        <v>4</v>
      </c>
      <c r="D39" s="20">
        <v>2</v>
      </c>
      <c r="E39" s="20">
        <f>IF('IOP Quick Assessment Tool'!$H$49="✓",1,0)</f>
        <v>0</v>
      </c>
      <c r="F39" s="109"/>
      <c r="H39" s="100"/>
      <c r="I39" s="165" t="s">
        <v>107</v>
      </c>
      <c r="J39" s="165" t="s">
        <v>172</v>
      </c>
      <c r="K39" s="69" t="s">
        <v>179</v>
      </c>
      <c r="L39" s="382"/>
      <c r="M39" s="79"/>
      <c r="N39" s="135">
        <v>25</v>
      </c>
      <c r="O39" s="135">
        <v>75</v>
      </c>
      <c r="P39" s="135">
        <v>50</v>
      </c>
      <c r="Q39" s="136"/>
      <c r="R39" s="136"/>
      <c r="S39" s="136"/>
      <c r="T39" s="136"/>
      <c r="U39" s="134"/>
      <c r="V39" s="67"/>
      <c r="W39" s="67"/>
      <c r="X39" s="67"/>
      <c r="Y39" s="67"/>
      <c r="Z39" s="67"/>
      <c r="AA39" s="67"/>
      <c r="AB39" s="67"/>
      <c r="AC39" s="67"/>
      <c r="AD39" s="67"/>
      <c r="AE39" s="67"/>
    </row>
    <row r="40" spans="1:32" x14ac:dyDescent="0.25">
      <c r="A40" s="111" t="s">
        <v>88</v>
      </c>
      <c r="B40" s="20" t="s">
        <v>14</v>
      </c>
      <c r="C40" s="20">
        <v>4</v>
      </c>
      <c r="D40" s="20">
        <v>3</v>
      </c>
      <c r="E40" s="20">
        <f>IF('IOP Quick Assessment Tool'!$J$49="✓",1,0)</f>
        <v>0</v>
      </c>
      <c r="F40" s="109"/>
      <c r="H40" s="100"/>
      <c r="I40" s="165" t="s">
        <v>107</v>
      </c>
      <c r="J40" s="165" t="s">
        <v>172</v>
      </c>
      <c r="K40" s="69" t="s">
        <v>180</v>
      </c>
      <c r="L40" s="382"/>
      <c r="M40" s="79"/>
      <c r="N40" s="135">
        <v>10</v>
      </c>
      <c r="O40" s="136">
        <v>10</v>
      </c>
      <c r="P40" s="136">
        <v>10</v>
      </c>
      <c r="Q40" s="136"/>
      <c r="R40" s="136"/>
      <c r="S40" s="136"/>
      <c r="T40" s="136"/>
      <c r="U40" s="134"/>
      <c r="V40" s="67"/>
      <c r="W40" s="67"/>
      <c r="X40" s="67"/>
      <c r="Y40" s="67"/>
      <c r="Z40" s="67"/>
      <c r="AA40" s="67"/>
      <c r="AB40" s="67"/>
      <c r="AC40" s="67"/>
      <c r="AD40" s="67"/>
      <c r="AE40" s="67"/>
    </row>
    <row r="41" spans="1:32" x14ac:dyDescent="0.25">
      <c r="A41" s="111" t="s">
        <v>88</v>
      </c>
      <c r="B41" s="20" t="s">
        <v>14</v>
      </c>
      <c r="C41" s="20">
        <v>4</v>
      </c>
      <c r="D41" s="20">
        <v>4</v>
      </c>
      <c r="E41" s="20">
        <f>IF('IOP Quick Assessment Tool'!$L$49="✓",1,0)</f>
        <v>0</v>
      </c>
      <c r="F41" s="109"/>
      <c r="H41" s="100"/>
      <c r="I41" s="165" t="s">
        <v>108</v>
      </c>
      <c r="J41" s="165" t="s">
        <v>172</v>
      </c>
      <c r="K41" s="69" t="s">
        <v>23</v>
      </c>
      <c r="L41" s="163">
        <f>'IOP Parameters Dashboard'!$E$35</f>
        <v>20</v>
      </c>
      <c r="M41" s="79"/>
      <c r="N41" s="135">
        <v>100</v>
      </c>
      <c r="O41" s="135">
        <v>50</v>
      </c>
      <c r="P41" s="135">
        <v>25</v>
      </c>
      <c r="Q41" s="136"/>
      <c r="R41" s="136"/>
      <c r="S41" s="136"/>
      <c r="T41" s="136"/>
      <c r="U41" s="134"/>
      <c r="V41" s="67"/>
      <c r="W41" s="67"/>
      <c r="X41" s="67"/>
      <c r="Y41" s="67"/>
      <c r="Z41" s="67"/>
      <c r="AA41" s="67"/>
      <c r="AB41" s="67"/>
      <c r="AC41" s="67"/>
      <c r="AD41" s="67"/>
      <c r="AE41" s="67"/>
    </row>
    <row r="42" spans="1:32" x14ac:dyDescent="0.25">
      <c r="A42" s="111" t="s">
        <v>88</v>
      </c>
      <c r="B42" s="20" t="s">
        <v>14</v>
      </c>
      <c r="C42" s="20">
        <v>5</v>
      </c>
      <c r="D42" s="20">
        <v>1</v>
      </c>
      <c r="E42" s="20">
        <f>IF('IOP Quick Assessment Tool'!$F$51="✓",1,0)</f>
        <v>0</v>
      </c>
      <c r="F42" s="109"/>
      <c r="H42" s="100"/>
      <c r="I42" s="165" t="s">
        <v>177</v>
      </c>
      <c r="J42" s="165" t="s">
        <v>172</v>
      </c>
      <c r="K42" s="73" t="s">
        <v>21</v>
      </c>
      <c r="L42" s="163">
        <f>'IOP Parameters Dashboard'!$E$36</f>
        <v>30</v>
      </c>
      <c r="M42" s="79"/>
      <c r="N42" s="135">
        <v>100</v>
      </c>
      <c r="O42" s="135">
        <v>50</v>
      </c>
      <c r="P42" s="135">
        <v>25</v>
      </c>
      <c r="Q42" s="136"/>
      <c r="R42" s="136"/>
      <c r="S42" s="136"/>
      <c r="T42" s="136"/>
      <c r="U42" s="134"/>
      <c r="V42" s="67"/>
      <c r="W42" s="67"/>
      <c r="X42" s="67"/>
      <c r="Y42" s="67"/>
      <c r="Z42" s="67"/>
      <c r="AA42" s="67"/>
      <c r="AB42" s="67"/>
      <c r="AC42" s="67"/>
      <c r="AD42" s="67"/>
      <c r="AE42" s="67"/>
    </row>
    <row r="43" spans="1:32" ht="15" customHeight="1" x14ac:dyDescent="0.25">
      <c r="A43" s="111" t="s">
        <v>88</v>
      </c>
      <c r="B43" s="20" t="s">
        <v>14</v>
      </c>
      <c r="C43" s="20">
        <v>5</v>
      </c>
      <c r="D43" s="20">
        <v>2</v>
      </c>
      <c r="E43" s="20">
        <f>IF('IOP Quick Assessment Tool'!$H$51="✓",1,0)</f>
        <v>0</v>
      </c>
      <c r="F43" s="109"/>
      <c r="H43" s="100"/>
      <c r="I43" s="79"/>
      <c r="J43" s="79"/>
      <c r="K43" s="79"/>
      <c r="L43" s="79"/>
      <c r="M43" s="79"/>
      <c r="N43" s="79"/>
      <c r="O43" s="79"/>
      <c r="P43" s="79"/>
      <c r="Q43" s="79"/>
      <c r="R43" s="79"/>
      <c r="S43" s="79"/>
      <c r="T43" s="79"/>
      <c r="U43" s="134"/>
      <c r="V43" s="67"/>
      <c r="W43" s="67"/>
      <c r="X43" s="67"/>
      <c r="Y43" s="67"/>
      <c r="Z43" s="67"/>
      <c r="AA43" s="67"/>
      <c r="AB43" s="67"/>
      <c r="AC43" s="67"/>
      <c r="AD43" s="67"/>
      <c r="AE43" s="67"/>
    </row>
    <row r="44" spans="1:32" ht="15" customHeight="1" x14ac:dyDescent="0.25">
      <c r="A44" s="111" t="s">
        <v>88</v>
      </c>
      <c r="B44" s="20" t="s">
        <v>14</v>
      </c>
      <c r="C44" s="20">
        <v>5</v>
      </c>
      <c r="D44" s="20">
        <v>3</v>
      </c>
      <c r="E44" s="20">
        <f>IF('IOP Quick Assessment Tool'!$J$51="✓",1,0)</f>
        <v>0</v>
      </c>
      <c r="F44" s="109"/>
      <c r="H44" s="100"/>
      <c r="I44" s="215" t="s">
        <v>162</v>
      </c>
      <c r="J44" s="139" t="s">
        <v>159</v>
      </c>
      <c r="K44" s="79"/>
      <c r="L44" s="79"/>
      <c r="M44" s="79"/>
      <c r="N44" s="79"/>
      <c r="O44" s="79"/>
      <c r="P44" s="79"/>
      <c r="Q44" s="79"/>
      <c r="R44" s="79"/>
      <c r="S44" s="79"/>
      <c r="T44" s="79"/>
      <c r="U44" s="134"/>
      <c r="V44" s="67"/>
      <c r="W44" s="67"/>
      <c r="X44" s="67"/>
      <c r="Y44" s="67"/>
      <c r="Z44" s="67"/>
      <c r="AA44" s="67"/>
      <c r="AB44" s="67"/>
      <c r="AC44" s="67"/>
      <c r="AD44" s="67"/>
      <c r="AE44" s="67"/>
    </row>
    <row r="45" spans="1:32" x14ac:dyDescent="0.25">
      <c r="A45" s="111" t="s">
        <v>88</v>
      </c>
      <c r="B45" s="20" t="s">
        <v>14</v>
      </c>
      <c r="C45" s="20">
        <v>5</v>
      </c>
      <c r="D45" s="20">
        <v>4</v>
      </c>
      <c r="E45" s="20">
        <f>IF('IOP Quick Assessment Tool'!$L$51="✓",1,0)</f>
        <v>0</v>
      </c>
      <c r="F45" s="109"/>
      <c r="H45" s="100"/>
      <c r="I45" s="79"/>
      <c r="J45" s="79"/>
      <c r="K45" s="79"/>
      <c r="L45" s="79"/>
      <c r="M45" s="79"/>
      <c r="N45" s="79"/>
      <c r="O45" s="79"/>
      <c r="P45" s="79"/>
      <c r="Q45" s="79"/>
      <c r="R45" s="79"/>
      <c r="S45" s="79"/>
      <c r="T45" s="79"/>
      <c r="U45" s="134"/>
      <c r="V45" s="67"/>
      <c r="W45" s="67"/>
      <c r="X45" s="67"/>
      <c r="Y45" s="67"/>
      <c r="Z45" s="67"/>
      <c r="AA45" s="67"/>
      <c r="AB45" s="67"/>
      <c r="AC45" s="67"/>
      <c r="AD45" s="67"/>
      <c r="AE45" s="67"/>
    </row>
    <row r="46" spans="1:32" x14ac:dyDescent="0.25">
      <c r="A46" s="111" t="s">
        <v>88</v>
      </c>
      <c r="B46" s="20" t="s">
        <v>14</v>
      </c>
      <c r="C46" s="20">
        <v>6</v>
      </c>
      <c r="D46" s="20">
        <v>1</v>
      </c>
      <c r="E46" s="20">
        <f>IF('IOP Quick Assessment Tool'!$F$53="✓",1,0)</f>
        <v>0</v>
      </c>
      <c r="F46" s="109"/>
      <c r="H46" s="100"/>
      <c r="I46" s="57">
        <v>0</v>
      </c>
      <c r="J46" s="139" t="s">
        <v>161</v>
      </c>
      <c r="K46" s="79"/>
      <c r="L46" s="79"/>
      <c r="M46" s="79"/>
      <c r="N46" s="79"/>
      <c r="O46" s="79"/>
      <c r="P46" s="79"/>
      <c r="Q46" s="79"/>
      <c r="R46" s="79"/>
      <c r="S46" s="79"/>
      <c r="T46" s="79"/>
      <c r="U46" s="134"/>
      <c r="V46" s="67"/>
      <c r="W46" s="67"/>
      <c r="X46" s="67"/>
      <c r="Y46" s="67"/>
      <c r="Z46" s="67"/>
      <c r="AA46" s="67"/>
      <c r="AB46" s="67"/>
      <c r="AC46" s="67"/>
      <c r="AD46" s="67"/>
      <c r="AE46" s="67"/>
    </row>
    <row r="47" spans="1:32" ht="15.75" thickBot="1" x14ac:dyDescent="0.3">
      <c r="A47" s="111" t="s">
        <v>88</v>
      </c>
      <c r="B47" s="20" t="s">
        <v>14</v>
      </c>
      <c r="C47" s="20">
        <v>6</v>
      </c>
      <c r="D47" s="20">
        <v>2</v>
      </c>
      <c r="E47" s="20">
        <f>IF('IOP Quick Assessment Tool'!$H$53="✓",1,0)</f>
        <v>0</v>
      </c>
      <c r="F47" s="109"/>
      <c r="H47" s="131"/>
      <c r="I47" s="132"/>
      <c r="J47" s="132"/>
      <c r="K47" s="132"/>
      <c r="L47" s="132"/>
      <c r="M47" s="132"/>
      <c r="N47" s="132"/>
      <c r="O47" s="132"/>
      <c r="P47" s="132"/>
      <c r="Q47" s="132"/>
      <c r="R47" s="132"/>
      <c r="S47" s="132"/>
      <c r="T47" s="132"/>
      <c r="U47" s="140"/>
      <c r="V47" s="67"/>
      <c r="W47" s="67"/>
      <c r="X47" s="67"/>
      <c r="Y47" s="67"/>
      <c r="Z47" s="67"/>
      <c r="AA47" s="67"/>
      <c r="AB47" s="67"/>
      <c r="AC47" s="67"/>
      <c r="AD47" s="67"/>
      <c r="AE47" s="67"/>
    </row>
    <row r="48" spans="1:32" ht="15.75" thickBot="1" x14ac:dyDescent="0.3">
      <c r="A48" s="111" t="s">
        <v>88</v>
      </c>
      <c r="B48" s="20" t="s">
        <v>14</v>
      </c>
      <c r="C48" s="20">
        <v>6</v>
      </c>
      <c r="D48" s="20">
        <v>3</v>
      </c>
      <c r="E48" s="20">
        <f>IF('IOP Quick Assessment Tool'!$J$53="✓",1,0)</f>
        <v>0</v>
      </c>
      <c r="F48" s="109"/>
      <c r="H48" s="67"/>
      <c r="I48" s="67"/>
      <c r="J48" s="67"/>
      <c r="K48" s="67"/>
      <c r="L48" s="67"/>
      <c r="M48" s="67"/>
      <c r="N48" s="67"/>
      <c r="O48" s="67"/>
      <c r="P48" s="67"/>
      <c r="Q48" s="67"/>
      <c r="R48" s="67"/>
      <c r="S48" s="67"/>
      <c r="T48" s="67"/>
      <c r="U48" s="67"/>
      <c r="V48" s="67"/>
      <c r="W48" s="67"/>
      <c r="X48" s="67"/>
      <c r="Y48" s="67"/>
      <c r="Z48" s="67"/>
      <c r="AA48" s="67"/>
      <c r="AB48" s="67"/>
      <c r="AC48" s="67"/>
      <c r="AD48" s="67"/>
      <c r="AE48" s="67"/>
    </row>
    <row r="49" spans="1:31" ht="15.75" thickBot="1" x14ac:dyDescent="0.3">
      <c r="A49" s="111" t="s">
        <v>88</v>
      </c>
      <c r="B49" s="20" t="s">
        <v>14</v>
      </c>
      <c r="C49" s="20">
        <v>6</v>
      </c>
      <c r="D49" s="20">
        <v>4</v>
      </c>
      <c r="E49" s="20">
        <f>IF('IOP Quick Assessment Tool'!$L$53="✓",1,0)</f>
        <v>0</v>
      </c>
      <c r="F49" s="109"/>
      <c r="H49" s="127"/>
      <c r="I49" s="128" t="s">
        <v>193</v>
      </c>
      <c r="J49" s="129"/>
      <c r="K49" s="130"/>
      <c r="L49" s="130"/>
      <c r="M49" s="130"/>
      <c r="N49" s="130"/>
      <c r="O49" s="130"/>
      <c r="P49" s="130"/>
      <c r="Q49" s="130"/>
      <c r="R49" s="130"/>
      <c r="S49" s="130"/>
      <c r="T49" s="130"/>
      <c r="U49" s="130"/>
      <c r="V49" s="130"/>
      <c r="W49" s="130"/>
      <c r="X49" s="130"/>
      <c r="Y49" s="130"/>
      <c r="Z49" s="130"/>
      <c r="AA49" s="130"/>
      <c r="AB49" s="130"/>
      <c r="AC49" s="133"/>
      <c r="AD49" s="67"/>
      <c r="AE49" s="67"/>
    </row>
    <row r="50" spans="1:31" x14ac:dyDescent="0.25">
      <c r="A50" s="111" t="s">
        <v>88</v>
      </c>
      <c r="B50" s="20" t="s">
        <v>14</v>
      </c>
      <c r="C50" s="20">
        <v>7</v>
      </c>
      <c r="D50" s="20">
        <v>1</v>
      </c>
      <c r="E50" s="20">
        <f>IF('IOP Quick Assessment Tool'!$F$55="✓",1,0)</f>
        <v>0</v>
      </c>
      <c r="F50" s="109"/>
      <c r="H50" s="100"/>
      <c r="I50" s="79"/>
      <c r="J50" s="79"/>
      <c r="K50" s="79"/>
      <c r="L50" s="79"/>
      <c r="M50" s="79"/>
      <c r="N50" s="79"/>
      <c r="O50" s="79"/>
      <c r="P50" s="79"/>
      <c r="Q50" s="79"/>
      <c r="R50" s="79"/>
      <c r="S50" s="79"/>
      <c r="T50" s="79"/>
      <c r="U50" s="79"/>
      <c r="V50" s="79"/>
      <c r="W50" s="79"/>
      <c r="X50" s="79"/>
      <c r="Y50" s="79"/>
      <c r="Z50" s="79"/>
      <c r="AA50" s="79"/>
      <c r="AB50" s="79"/>
      <c r="AC50" s="134"/>
      <c r="AD50" s="67"/>
      <c r="AE50" s="67"/>
    </row>
    <row r="51" spans="1:31" x14ac:dyDescent="0.25">
      <c r="A51" s="111" t="s">
        <v>88</v>
      </c>
      <c r="B51" s="20" t="s">
        <v>14</v>
      </c>
      <c r="C51" s="20">
        <v>7</v>
      </c>
      <c r="D51" s="20">
        <v>2</v>
      </c>
      <c r="E51" s="20">
        <f>IF('IOP Quick Assessment Tool'!$H$55="✓",1,0)</f>
        <v>0</v>
      </c>
      <c r="F51" s="109"/>
      <c r="H51" s="100"/>
      <c r="I51" s="375" t="s">
        <v>181</v>
      </c>
      <c r="J51" s="381"/>
      <c r="K51" s="381"/>
      <c r="L51" s="381"/>
      <c r="M51" s="376"/>
      <c r="N51" s="79"/>
      <c r="O51" s="375" t="s">
        <v>214</v>
      </c>
      <c r="P51" s="376"/>
      <c r="Q51" s="79"/>
      <c r="R51" s="375" t="s">
        <v>189</v>
      </c>
      <c r="S51" s="376"/>
      <c r="T51" s="79"/>
      <c r="U51" s="375" t="s">
        <v>190</v>
      </c>
      <c r="V51" s="376"/>
      <c r="W51" s="79"/>
      <c r="X51" s="375" t="s">
        <v>187</v>
      </c>
      <c r="Y51" s="376"/>
      <c r="Z51" s="79"/>
      <c r="AA51" s="375" t="s">
        <v>188</v>
      </c>
      <c r="AB51" s="376"/>
      <c r="AC51" s="134"/>
      <c r="AD51" s="67"/>
      <c r="AE51" s="67"/>
    </row>
    <row r="52" spans="1:31" x14ac:dyDescent="0.25">
      <c r="A52" s="111" t="s">
        <v>88</v>
      </c>
      <c r="B52" s="20" t="s">
        <v>14</v>
      </c>
      <c r="C52" s="20">
        <v>7</v>
      </c>
      <c r="D52" s="20">
        <v>3</v>
      </c>
      <c r="E52" s="20">
        <f>IF('IOP Quick Assessment Tool'!$J$55="✓",1,0)</f>
        <v>0</v>
      </c>
      <c r="F52" s="109"/>
      <c r="H52" s="100"/>
      <c r="I52" s="154" t="s">
        <v>145</v>
      </c>
      <c r="J52" s="154" t="s">
        <v>146</v>
      </c>
      <c r="K52" s="154" t="s">
        <v>129</v>
      </c>
      <c r="L52" s="154" t="s">
        <v>158</v>
      </c>
      <c r="M52" s="154" t="s">
        <v>197</v>
      </c>
      <c r="N52" s="79"/>
      <c r="O52" s="179" t="s">
        <v>124</v>
      </c>
      <c r="P52" s="180">
        <f>IF(AND($E$294=1,$E$317=1),$O$9,IF($E$294=1,$M$9,IF($E$317=1,$N$9,$L$9)))</f>
        <v>30</v>
      </c>
      <c r="Q52" s="79"/>
      <c r="R52" s="162" t="s">
        <v>121</v>
      </c>
      <c r="S52" s="162">
        <f>$L$21</f>
        <v>30</v>
      </c>
      <c r="T52" s="141"/>
      <c r="U52" s="288" t="s">
        <v>131</v>
      </c>
      <c r="V52" s="288">
        <f>IF(AND($E$269=0,$E$273=0),$T$9,IF(AND($E$269=1,$E$273=1),$W$9,IF($E$269=1,$U$9,$V$9)))</f>
        <v>50</v>
      </c>
      <c r="W52" s="79"/>
      <c r="X52" s="159" t="s">
        <v>136</v>
      </c>
      <c r="Y52" s="159">
        <f>IF($E$294=0,IF(AND($E$305=0,$E$312=0),$AB$9,IF(AND($E$305=1,$E$312=1),$AE$9,IF($E$305=1,$AC$9,$AD$9))),"N.A.")</f>
        <v>25</v>
      </c>
      <c r="Z52" s="79"/>
      <c r="AA52" s="165" t="s">
        <v>141</v>
      </c>
      <c r="AB52" s="165">
        <f>IF($E$317=0,$L$37,"N.A.")</f>
        <v>30</v>
      </c>
      <c r="AC52" s="134"/>
      <c r="AD52" s="67"/>
      <c r="AE52" s="67"/>
    </row>
    <row r="53" spans="1:31" x14ac:dyDescent="0.25">
      <c r="A53" s="111" t="s">
        <v>88</v>
      </c>
      <c r="B53" s="20" t="s">
        <v>14</v>
      </c>
      <c r="C53" s="20">
        <v>7</v>
      </c>
      <c r="D53" s="20">
        <v>4</v>
      </c>
      <c r="E53" s="20">
        <f>IF('IOP Quick Assessment Tool'!$L$55="✓",1,0)</f>
        <v>0</v>
      </c>
      <c r="F53" s="109"/>
      <c r="H53" s="100"/>
      <c r="I53" s="80" t="s">
        <v>121</v>
      </c>
      <c r="J53" s="81" t="s">
        <v>157</v>
      </c>
      <c r="K53" s="166">
        <f>($N$21*SUMIF($D$6:$D$25, 1, ($E$6:$E$25))+$O$21*SUMIF($D$6:$D$25, 2, ($E$6:$E$25)))/($T$21-SUMIF($D$6:$D$25, 4, ($E$6:$E$25)))</f>
        <v>0</v>
      </c>
      <c r="L53" s="167">
        <f>K53*S52/100</f>
        <v>0</v>
      </c>
      <c r="M53" s="168"/>
      <c r="N53" s="79"/>
      <c r="O53" s="179" t="s">
        <v>125</v>
      </c>
      <c r="P53" s="180">
        <f>IF(AND($E$294=1,$E$317=1),$O$10,IF($E$294=1,$M$10,IF($E$317=1,$N$10,$L$10)))</f>
        <v>40</v>
      </c>
      <c r="Q53" s="79"/>
      <c r="R53" s="162" t="s">
        <v>122</v>
      </c>
      <c r="S53" s="162">
        <f>$L$22</f>
        <v>30</v>
      </c>
      <c r="T53" s="79"/>
      <c r="U53" s="288" t="s">
        <v>132</v>
      </c>
      <c r="V53" s="288">
        <f>IF(AND($E$269=0,$E$273=0),$T$10,IF(AND($E$269=1,$E$273=1),$W$10,IF($E$269=1,$U$10,$V$10)))</f>
        <v>15</v>
      </c>
      <c r="W53" s="79"/>
      <c r="X53" s="159" t="s">
        <v>137</v>
      </c>
      <c r="Y53" s="159">
        <f>IF($E$294=0,IF(AND($E$305=0,$E$312=0),$AB$10,IF(AND($E$305=1,$E$312=1),$AE$10,IF($E$305=1,$AC$10,$AD$10))),"N.A.")</f>
        <v>30</v>
      </c>
      <c r="Z53" s="79"/>
      <c r="AA53" s="165" t="s">
        <v>142</v>
      </c>
      <c r="AB53" s="165">
        <f>IF($E$317=0,$L$38,"N.A.")</f>
        <v>20</v>
      </c>
      <c r="AC53" s="134"/>
      <c r="AD53" s="67"/>
      <c r="AE53" s="67"/>
    </row>
    <row r="54" spans="1:31" x14ac:dyDescent="0.25">
      <c r="A54" s="111" t="s">
        <v>88</v>
      </c>
      <c r="B54" s="20" t="s">
        <v>14</v>
      </c>
      <c r="C54" s="20">
        <v>7</v>
      </c>
      <c r="D54" s="20" t="s">
        <v>87</v>
      </c>
      <c r="E54" s="20">
        <f>'IOP Quick Assessment Tool'!D56</f>
        <v>0</v>
      </c>
      <c r="F54" s="109"/>
      <c r="H54" s="100"/>
      <c r="I54" s="80" t="s">
        <v>122</v>
      </c>
      <c r="J54" s="81" t="s">
        <v>157</v>
      </c>
      <c r="K54" s="166">
        <f>($N$22*SUMIF($D$26:$D$54, 1, ($E$26:$E$54))+$O$22*SUMIF($D$26:$D$54, 2, ($E$26:$E$54)))/($T$22-SUMIF($D$26:$D$54, 4, ($E$26:$E$54)))</f>
        <v>0</v>
      </c>
      <c r="L54" s="167">
        <f>K54*S53/100</f>
        <v>0</v>
      </c>
      <c r="M54" s="168"/>
      <c r="N54" s="79"/>
      <c r="O54" s="179" t="s">
        <v>126</v>
      </c>
      <c r="P54" s="180">
        <f>IF(AND($E$294=1,$E$317=1),$O$11,IF($E$294=1,$M$11,IF($E$317=1,$N$11,$L$11)))</f>
        <v>10</v>
      </c>
      <c r="Q54" s="79"/>
      <c r="R54" s="162" t="s">
        <v>123</v>
      </c>
      <c r="S54" s="162">
        <f>$L$23</f>
        <v>40</v>
      </c>
      <c r="T54" s="79"/>
      <c r="U54" s="288" t="s">
        <v>133</v>
      </c>
      <c r="V54" s="288">
        <f>IF(AND($E$269=0,$E$273=0),$T$11,IF(AND($E$269=1,$E$273=1),$W$11,IF($E$269=1,$U$11,$V$11)))</f>
        <v>15</v>
      </c>
      <c r="W54" s="79"/>
      <c r="X54" s="159" t="s">
        <v>138</v>
      </c>
      <c r="Y54" s="159">
        <f>IF($E$294=0,IF(AND($E$305=0,$E$312=0),$AB$11,IF(AND($E$305=1,$E$312=1),$AE$11,IF($E$305=1,$AC$11,$AD$11))),"N.A.")</f>
        <v>15</v>
      </c>
      <c r="Z54" s="79"/>
      <c r="AA54" s="165" t="s">
        <v>143</v>
      </c>
      <c r="AB54" s="165">
        <f>IF($E$317=0,$L$41,"N.A.")</f>
        <v>20</v>
      </c>
      <c r="AC54" s="134"/>
      <c r="AD54" s="67"/>
      <c r="AE54" s="67"/>
    </row>
    <row r="55" spans="1:31" x14ac:dyDescent="0.25">
      <c r="A55" s="111" t="s">
        <v>88</v>
      </c>
      <c r="B55" s="20" t="s">
        <v>15</v>
      </c>
      <c r="C55" s="20">
        <v>1</v>
      </c>
      <c r="D55" s="20">
        <v>1</v>
      </c>
      <c r="E55" s="20">
        <f>IF('IOP Quick Assessment Tool'!$F$62="✓",1,0)</f>
        <v>0</v>
      </c>
      <c r="F55" s="109"/>
      <c r="H55" s="100"/>
      <c r="I55" s="80" t="s">
        <v>123</v>
      </c>
      <c r="J55" s="81" t="s">
        <v>157</v>
      </c>
      <c r="K55" s="166">
        <f>($N$23*SUMIF($D$55:$D$81, 1, ($E$55:$E$81))+$O$23*SUMIF($D$55:$D$81, 2, ($E$55:$E$81)))/($T$23-SUMIF($D$55:$D$81, 4, ($E$55:$E$81)))</f>
        <v>0</v>
      </c>
      <c r="L55" s="167">
        <f>K55*S54/100</f>
        <v>0</v>
      </c>
      <c r="M55" s="168">
        <f>SUM(L53:L55)</f>
        <v>0</v>
      </c>
      <c r="N55" s="79"/>
      <c r="O55" s="179" t="s">
        <v>127</v>
      </c>
      <c r="P55" s="180">
        <f>IF(AND($E$294=1,$E$317=1),$O$12,IF($E$294=1,$M$12,IF($E$317=1,$N$12,$L$12)))</f>
        <v>20</v>
      </c>
      <c r="Q55" s="79"/>
      <c r="R55" s="162"/>
      <c r="S55" s="162"/>
      <c r="T55" s="79"/>
      <c r="U55" s="288" t="s">
        <v>134</v>
      </c>
      <c r="V55" s="288">
        <f>IF(AND($E$269=0,$E$273=0),$T$12,IF(AND($E$269=1,$E$273=1),$W$12,IF($E$269=1,$U$12,$V$12)))</f>
        <v>10</v>
      </c>
      <c r="W55" s="79"/>
      <c r="X55" s="159" t="s">
        <v>139</v>
      </c>
      <c r="Y55" s="159">
        <f>IF($E$294=0,IF(AND($E$305=0,$E$312=0),$AB$12,IF(AND($E$305=1,$E$312=1),$AE$12,IF($E$305=1,$AC$12,$AD$12))),"N.A.")</f>
        <v>15</v>
      </c>
      <c r="Z55" s="79"/>
      <c r="AA55" s="165" t="s">
        <v>144</v>
      </c>
      <c r="AB55" s="165">
        <f>IF($E$317=0,$L$42,"N.A.")</f>
        <v>30</v>
      </c>
      <c r="AC55" s="134"/>
      <c r="AD55" s="67"/>
      <c r="AE55" s="67"/>
    </row>
    <row r="56" spans="1:31" x14ac:dyDescent="0.25">
      <c r="A56" s="111" t="s">
        <v>88</v>
      </c>
      <c r="B56" s="20" t="s">
        <v>15</v>
      </c>
      <c r="C56" s="20">
        <v>1</v>
      </c>
      <c r="D56" s="20">
        <v>2</v>
      </c>
      <c r="E56" s="20">
        <f>IF('IOP Quick Assessment Tool'!$H$62="✓",1,0)</f>
        <v>0</v>
      </c>
      <c r="F56" s="109"/>
      <c r="H56" s="100"/>
      <c r="I56" s="289" t="s">
        <v>131</v>
      </c>
      <c r="J56" s="290" t="s">
        <v>157</v>
      </c>
      <c r="K56" s="291">
        <f>($N$25*SUMIF($D$82:$D$265,1,($E$82:$E$265))+$O$25*SUMIF($D$82:$D$265,2,($E$82:$E$265))+$P$25*SUMIF($D$82:$D$265,3,($E$82:$E$265)))/($T$25-SUMIF($D$82:$D$265,4,($E$82:$E$265)))</f>
        <v>0</v>
      </c>
      <c r="L56" s="292">
        <f>K56*V52/100</f>
        <v>0</v>
      </c>
      <c r="M56" s="291"/>
      <c r="N56" s="79"/>
      <c r="O56" s="179"/>
      <c r="P56" s="179"/>
      <c r="Q56" s="79"/>
      <c r="R56" s="162"/>
      <c r="S56" s="162"/>
      <c r="T56" s="79"/>
      <c r="U56" s="288" t="s">
        <v>135</v>
      </c>
      <c r="V56" s="288">
        <f>IF(AND($E$269=0,$E$273=0),$T$13,IF(AND($E$269=1,$E$273=1),$W$13,IF($E$269=1,$U$13,$V$13)))</f>
        <v>10</v>
      </c>
      <c r="W56" s="79"/>
      <c r="X56" s="159" t="s">
        <v>140</v>
      </c>
      <c r="Y56" s="159">
        <f>IF($E$294=0,IF(AND($E$305=0,$E$312=0),$AB$13,IF(AND($E$305=1,$E$312=1),$AE$13,IF($E$305=1,$AC$13,$AD$13))),"N.A.")</f>
        <v>15</v>
      </c>
      <c r="Z56" s="79"/>
      <c r="AA56" s="165"/>
      <c r="AB56" s="165"/>
      <c r="AC56" s="134"/>
      <c r="AD56" s="67"/>
      <c r="AE56" s="67"/>
    </row>
    <row r="57" spans="1:31" x14ac:dyDescent="0.25">
      <c r="A57" s="111" t="s">
        <v>88</v>
      </c>
      <c r="B57" s="20" t="s">
        <v>15</v>
      </c>
      <c r="C57" s="20">
        <v>1</v>
      </c>
      <c r="D57" s="20">
        <v>3</v>
      </c>
      <c r="E57" s="20">
        <f>IF('IOP Quick Assessment Tool'!$J$62="✓",1,0)</f>
        <v>0</v>
      </c>
      <c r="F57" s="109"/>
      <c r="H57" s="100"/>
      <c r="I57" s="289" t="s">
        <v>132</v>
      </c>
      <c r="J57" s="290" t="s">
        <v>207</v>
      </c>
      <c r="K57" s="291">
        <f>IF(IF($E$266=1,$N$26,IF($E$267=1,$O$26,IF($E$268=1,$P$26,IF($E$269=1,$Q$26))))=FALSE,0,
IF($E$266=1,$N$26,IF($E$267=1,$O$26,IF($E$268=1,$P$26,IF($E$269=1,$Q$26)))))</f>
        <v>0</v>
      </c>
      <c r="L57" s="292">
        <f>IF(K57=Q26,0,K57*V53/100)</f>
        <v>0</v>
      </c>
      <c r="M57" s="291"/>
      <c r="N57" s="79"/>
      <c r="O57" s="179" t="s">
        <v>215</v>
      </c>
      <c r="P57" s="180">
        <f>SUM($P$52:$P$55)</f>
        <v>100</v>
      </c>
      <c r="Q57" s="79"/>
      <c r="R57" s="162" t="s">
        <v>215</v>
      </c>
      <c r="S57" s="162">
        <f>SUM($S$52:$S$55)</f>
        <v>100</v>
      </c>
      <c r="T57" s="79"/>
      <c r="U57" s="288" t="s">
        <v>215</v>
      </c>
      <c r="V57" s="288">
        <f>SUM($V$52:$V$56)</f>
        <v>100</v>
      </c>
      <c r="W57" s="79"/>
      <c r="X57" s="159" t="s">
        <v>215</v>
      </c>
      <c r="Y57" s="159">
        <f>SUM(Y52:Y56)</f>
        <v>100</v>
      </c>
      <c r="Z57" s="79"/>
      <c r="AA57" s="165" t="s">
        <v>215</v>
      </c>
      <c r="AB57" s="165">
        <f>SUM($AB$52:$AB$56)</f>
        <v>100</v>
      </c>
      <c r="AC57" s="134"/>
      <c r="AD57" s="67"/>
      <c r="AE57" s="67"/>
    </row>
    <row r="58" spans="1:31" x14ac:dyDescent="0.25">
      <c r="A58" s="111" t="s">
        <v>88</v>
      </c>
      <c r="B58" s="20" t="s">
        <v>15</v>
      </c>
      <c r="C58" s="20">
        <v>1</v>
      </c>
      <c r="D58" s="20">
        <v>4</v>
      </c>
      <c r="E58" s="20">
        <f>IF('IOP Quick Assessment Tool'!$L$62="✓",1,0)</f>
        <v>0</v>
      </c>
      <c r="F58" s="109"/>
      <c r="H58" s="100"/>
      <c r="I58" s="289" t="s">
        <v>133</v>
      </c>
      <c r="J58" s="290" t="s">
        <v>208</v>
      </c>
      <c r="K58" s="291">
        <f>IF(IF($E$270=1,$N$27,IF($E$271=1,$O$27,IF($E$272=1,$P$27,IF($E$273=1,$Q$27))))=FALSE,0,
IF($E$270=1,$N$27,IF($E$271=1,$O$27,IF($E$272=1,$P$27,IF($E$273=1,$Q$27)))))</f>
        <v>0</v>
      </c>
      <c r="L58" s="292">
        <f>IF(K58=Q27,0,K58*V54/100)</f>
        <v>0</v>
      </c>
      <c r="M58" s="291"/>
      <c r="N58" s="79"/>
      <c r="O58" s="79"/>
      <c r="P58" s="79"/>
      <c r="Q58" s="79"/>
      <c r="R58" s="79"/>
      <c r="S58" s="79"/>
      <c r="T58" s="79"/>
      <c r="U58" s="79"/>
      <c r="V58" s="79"/>
      <c r="W58" s="79"/>
      <c r="X58" s="79"/>
      <c r="Y58" s="79"/>
      <c r="Z58" s="79"/>
      <c r="AA58" s="79"/>
      <c r="AB58" s="79"/>
      <c r="AC58" s="134"/>
      <c r="AD58" s="67"/>
      <c r="AE58" s="67"/>
    </row>
    <row r="59" spans="1:31" x14ac:dyDescent="0.25">
      <c r="A59" s="111" t="s">
        <v>88</v>
      </c>
      <c r="B59" s="20" t="s">
        <v>15</v>
      </c>
      <c r="C59" s="20">
        <v>2</v>
      </c>
      <c r="D59" s="20">
        <v>1</v>
      </c>
      <c r="E59" s="20">
        <f>IF('IOP Quick Assessment Tool'!$F$64="✓",1,0)</f>
        <v>0</v>
      </c>
      <c r="F59" s="109"/>
      <c r="H59" s="100"/>
      <c r="I59" s="289" t="s">
        <v>134</v>
      </c>
      <c r="J59" s="290" t="s">
        <v>157</v>
      </c>
      <c r="K59" s="291">
        <f>IF(IF($E$274=1,$N$28,IF($E$275=1,$O$28,IF($E$276=1,$P$28,IF($E$277=1,$Q$28))))=FALSE,0,
IF($E$274=1,$N$28,IF($E$275=1,$O$28,IF($E$276=1,$P$28,IF($E$277=1,$Q$28)))))</f>
        <v>0</v>
      </c>
      <c r="L59" s="292">
        <f>K59*V55/100</f>
        <v>0</v>
      </c>
      <c r="M59" s="291"/>
      <c r="N59" s="79"/>
      <c r="O59" s="79"/>
      <c r="P59" s="79"/>
      <c r="Q59" s="79"/>
      <c r="R59" s="79"/>
      <c r="S59" s="79"/>
      <c r="T59" s="79"/>
      <c r="U59" s="79"/>
      <c r="V59" s="79"/>
      <c r="W59" s="79"/>
      <c r="X59" s="79"/>
      <c r="Y59" s="79"/>
      <c r="Z59" s="79"/>
      <c r="AA59" s="79"/>
      <c r="AB59" s="79"/>
      <c r="AC59" s="134"/>
      <c r="AD59" s="67"/>
      <c r="AE59" s="67"/>
    </row>
    <row r="60" spans="1:31" x14ac:dyDescent="0.25">
      <c r="A60" s="111" t="s">
        <v>88</v>
      </c>
      <c r="B60" s="20" t="s">
        <v>15</v>
      </c>
      <c r="C60" s="20">
        <v>2</v>
      </c>
      <c r="D60" s="20">
        <v>2</v>
      </c>
      <c r="E60" s="20">
        <f>IF('IOP Quick Assessment Tool'!$H$64="✓",1,0)</f>
        <v>0</v>
      </c>
      <c r="F60" s="109"/>
      <c r="H60" s="100"/>
      <c r="I60" s="289" t="s">
        <v>135</v>
      </c>
      <c r="J60" s="290" t="s">
        <v>157</v>
      </c>
      <c r="K60" s="293">
        <f>SUM($E$278:$E$289)*$N$29</f>
        <v>0</v>
      </c>
      <c r="L60" s="292">
        <f>K60*V56/100</f>
        <v>0</v>
      </c>
      <c r="M60" s="291">
        <f>SUM(L56:L60)</f>
        <v>0</v>
      </c>
      <c r="N60" s="79"/>
      <c r="O60" s="375" t="s">
        <v>160</v>
      </c>
      <c r="P60" s="381"/>
      <c r="Q60" s="381"/>
      <c r="R60" s="376"/>
      <c r="S60" s="79"/>
      <c r="T60" s="79"/>
      <c r="U60" s="79"/>
      <c r="V60" s="79"/>
      <c r="W60" s="79"/>
      <c r="X60" s="79"/>
      <c r="Y60" s="79"/>
      <c r="Z60" s="79"/>
      <c r="AA60" s="79"/>
      <c r="AB60" s="79"/>
      <c r="AC60" s="134"/>
      <c r="AD60" s="67"/>
      <c r="AE60" s="67"/>
    </row>
    <row r="61" spans="1:31" x14ac:dyDescent="0.25">
      <c r="A61" s="111" t="s">
        <v>88</v>
      </c>
      <c r="B61" s="20" t="s">
        <v>15</v>
      </c>
      <c r="C61" s="20">
        <v>2</v>
      </c>
      <c r="D61" s="20">
        <v>3</v>
      </c>
      <c r="E61" s="20">
        <f>IF('IOP Quick Assessment Tool'!$J$64="✓",1,0)</f>
        <v>0</v>
      </c>
      <c r="F61" s="109"/>
      <c r="H61" s="100"/>
      <c r="I61" s="82" t="s">
        <v>136</v>
      </c>
      <c r="J61" s="83" t="s">
        <v>209</v>
      </c>
      <c r="K61" s="169">
        <f>IF($E$294=1,$O$31,IF(SUM($F$290:$F$293)*100&gt;100,100,SUM($F$290:$F$293)*100))</f>
        <v>0</v>
      </c>
      <c r="L61" s="170">
        <f>IF(K61=$O$31,0,K61*Y52/100)</f>
        <v>0</v>
      </c>
      <c r="M61" s="169"/>
      <c r="N61" s="79"/>
      <c r="O61" s="171" t="s">
        <v>128</v>
      </c>
      <c r="P61" s="171" t="s">
        <v>164</v>
      </c>
      <c r="Q61" s="171" t="s">
        <v>129</v>
      </c>
      <c r="R61" s="172" t="s">
        <v>130</v>
      </c>
      <c r="S61" s="79"/>
      <c r="T61" s="79"/>
      <c r="U61" s="79"/>
      <c r="V61" s="79"/>
      <c r="W61" s="79"/>
      <c r="X61" s="79"/>
      <c r="Y61" s="79"/>
      <c r="Z61" s="79"/>
      <c r="AA61" s="79"/>
      <c r="AB61" s="79"/>
      <c r="AC61" s="134"/>
      <c r="AD61" s="67"/>
      <c r="AE61" s="67"/>
    </row>
    <row r="62" spans="1:31" x14ac:dyDescent="0.25">
      <c r="A62" s="111" t="s">
        <v>88</v>
      </c>
      <c r="B62" s="20" t="s">
        <v>15</v>
      </c>
      <c r="C62" s="20">
        <v>2</v>
      </c>
      <c r="D62" s="20">
        <v>4</v>
      </c>
      <c r="E62" s="20">
        <f>IF('IOP Quick Assessment Tool'!$L$64="✓",1,0)</f>
        <v>0</v>
      </c>
      <c r="F62" s="109"/>
      <c r="H62" s="100"/>
      <c r="I62" s="82" t="s">
        <v>137</v>
      </c>
      <c r="J62" s="83" t="s">
        <v>209</v>
      </c>
      <c r="K62" s="169">
        <f>IF(IF($E$294=1,$O$31,IF($E$295=1,$N$32,IF($E$296=1,$O$32,IF($E$297=1,$P$32))))=FALSE,0,
IF($E$294=1,$O$31,IF($E$295=1,$N$32,IF($E$296=1,$O$32,IF($E$297=1,$P$32)))))</f>
        <v>0</v>
      </c>
      <c r="L62" s="170">
        <f>IF(K62=$O$31,0,K62*Y53/100)</f>
        <v>0</v>
      </c>
      <c r="M62" s="169"/>
      <c r="N62" s="79"/>
      <c r="O62" s="142" t="s">
        <v>166</v>
      </c>
      <c r="P62" s="143">
        <f>$P$52</f>
        <v>30</v>
      </c>
      <c r="Q62" s="143">
        <f>$M$55</f>
        <v>0</v>
      </c>
      <c r="R62" s="144">
        <f>$P$62/100*$Q$62</f>
        <v>0</v>
      </c>
      <c r="S62" s="79"/>
      <c r="T62" s="79"/>
      <c r="U62" s="79"/>
      <c r="V62" s="79"/>
      <c r="W62" s="79"/>
      <c r="X62" s="79"/>
      <c r="Y62" s="79"/>
      <c r="Z62" s="79"/>
      <c r="AA62" s="79"/>
      <c r="AB62" s="79"/>
      <c r="AC62" s="134"/>
      <c r="AD62" s="67"/>
      <c r="AE62" s="67"/>
    </row>
    <row r="63" spans="1:31" x14ac:dyDescent="0.25">
      <c r="A63" s="111" t="s">
        <v>88</v>
      </c>
      <c r="B63" s="20" t="s">
        <v>15</v>
      </c>
      <c r="C63" s="20">
        <v>3</v>
      </c>
      <c r="D63" s="20">
        <v>1</v>
      </c>
      <c r="E63" s="20">
        <f>IF('IOP Quick Assessment Tool'!$F$66="✓",1,0)</f>
        <v>0</v>
      </c>
      <c r="F63" s="109"/>
      <c r="H63" s="100"/>
      <c r="I63" s="82" t="s">
        <v>138</v>
      </c>
      <c r="J63" s="83" t="s">
        <v>209</v>
      </c>
      <c r="K63" s="169">
        <f>IF(IF($E$294=1,$O$31,IF($E$298=1,$N$33,IF($E$299=1,$O$33,IF($E$300=1,$P$33))))=FALSE,0,
IF($E$294=1,$O$31,IF($E$298=1,$N$33,IF($E$299=1,$O$33,IF($E$300=1,$P$33)))))</f>
        <v>0</v>
      </c>
      <c r="L63" s="170">
        <f>IF(K63=$O$31,0,K63*Y54/100)</f>
        <v>0</v>
      </c>
      <c r="M63" s="169"/>
      <c r="N63" s="79"/>
      <c r="O63" s="294" t="s">
        <v>165</v>
      </c>
      <c r="P63" s="295">
        <f>$P$53</f>
        <v>40</v>
      </c>
      <c r="Q63" s="295">
        <f>$M$60</f>
        <v>0</v>
      </c>
      <c r="R63" s="296">
        <f>$P$63/100*$Q$63</f>
        <v>0</v>
      </c>
      <c r="S63" s="79"/>
      <c r="T63" s="79"/>
      <c r="U63" s="79"/>
      <c r="V63" s="79"/>
      <c r="W63" s="79"/>
      <c r="X63" s="79"/>
      <c r="Y63" s="79"/>
      <c r="Z63" s="79"/>
      <c r="AA63" s="79"/>
      <c r="AB63" s="79"/>
      <c r="AC63" s="134"/>
      <c r="AD63" s="67"/>
      <c r="AE63" s="67"/>
    </row>
    <row r="64" spans="1:31" x14ac:dyDescent="0.25">
      <c r="A64" s="111" t="s">
        <v>88</v>
      </c>
      <c r="B64" s="20" t="s">
        <v>15</v>
      </c>
      <c r="C64" s="20">
        <v>3</v>
      </c>
      <c r="D64" s="20">
        <v>2</v>
      </c>
      <c r="E64" s="20">
        <f>IF('IOP Quick Assessment Tool'!$H$66="✓",1,0)</f>
        <v>0</v>
      </c>
      <c r="F64" s="109"/>
      <c r="H64" s="100"/>
      <c r="I64" s="82" t="s">
        <v>139</v>
      </c>
      <c r="J64" s="83" t="s">
        <v>210</v>
      </c>
      <c r="K64" s="169">
        <f>IF(IF($E$294=1,$O$31,IF($E$301=1,$N$34,IF($E$302=1,$O$34,IF($E$303=1,$P$34,IF($E$304=1,$Q$34,IF($E$305=1,$R$34))))))=FALSE,0,
IF($E$294=1,$O$31,IF($E$301=1,$N$34,IF($E$302=1,$O$34,IF($E$303=1,$P$34,IF($E$304=1,$Q$34,IF($E$305=1,$R$34)))))))</f>
        <v>0</v>
      </c>
      <c r="L64" s="170">
        <f>IF(K64=R34,0,K64*Y55/100)</f>
        <v>0</v>
      </c>
      <c r="M64" s="169"/>
      <c r="N64" s="79"/>
      <c r="O64" s="145" t="s">
        <v>90</v>
      </c>
      <c r="P64" s="146">
        <f>$P$54</f>
        <v>10</v>
      </c>
      <c r="Q64" s="146">
        <f>$M$65</f>
        <v>0</v>
      </c>
      <c r="R64" s="147">
        <f>$P$64/100*$Q$64</f>
        <v>0</v>
      </c>
      <c r="S64" s="79"/>
      <c r="T64" s="79"/>
      <c r="U64" s="79"/>
      <c r="V64" s="79"/>
      <c r="W64" s="79"/>
      <c r="X64" s="79"/>
      <c r="Y64" s="79"/>
      <c r="Z64" s="79"/>
      <c r="AA64" s="79"/>
      <c r="AB64" s="79"/>
      <c r="AC64" s="134"/>
      <c r="AD64" s="67"/>
      <c r="AE64" s="67"/>
    </row>
    <row r="65" spans="1:31" x14ac:dyDescent="0.25">
      <c r="A65" s="111" t="s">
        <v>88</v>
      </c>
      <c r="B65" s="20" t="s">
        <v>15</v>
      </c>
      <c r="C65" s="20">
        <v>3</v>
      </c>
      <c r="D65" s="20">
        <v>3</v>
      </c>
      <c r="E65" s="20">
        <f>IF('IOP Quick Assessment Tool'!$J$66="✓",1,0)</f>
        <v>0</v>
      </c>
      <c r="F65" s="109"/>
      <c r="H65" s="100"/>
      <c r="I65" s="82" t="s">
        <v>140</v>
      </c>
      <c r="J65" s="83" t="s">
        <v>211</v>
      </c>
      <c r="K65" s="169">
        <f>IF(IF($E$294=1,$O$31,IF($E$306=1,$N$35,IF($E$307=1,$O$35,IF($E$308=1,$P$35,IF($E$309=1,$Q$35,IF($E$310=1,$R$35,IF($E$311=1,$S$35,IF($E$312=1,$T$35))))))))=FALSE,0,
IF($E$294=1,$O$31,IF($E$306=1,$N$35,IF($E$307=1,$O$35,IF($E$308=1,$P$35,IF($E$309=1,$Q$35,IF($E$310=1,$R$35,IF($E$311=1,$S$35,IF($E$312=1,$T$35)))))))))</f>
        <v>0</v>
      </c>
      <c r="L65" s="170">
        <f>IF(K65=T35,0,K65*Y56/100)</f>
        <v>0</v>
      </c>
      <c r="M65" s="169">
        <f>SUM(L61:L65)</f>
        <v>0</v>
      </c>
      <c r="N65" s="79"/>
      <c r="O65" s="148" t="s">
        <v>91</v>
      </c>
      <c r="P65" s="149">
        <f>$P$55</f>
        <v>20</v>
      </c>
      <c r="Q65" s="149">
        <f>$M$69</f>
        <v>0</v>
      </c>
      <c r="R65" s="150">
        <f>$P$65/100*$Q$65</f>
        <v>0</v>
      </c>
      <c r="S65" s="79"/>
      <c r="T65" s="79"/>
      <c r="U65" s="79"/>
      <c r="V65" s="79"/>
      <c r="W65" s="79"/>
      <c r="X65" s="79"/>
      <c r="Y65" s="79"/>
      <c r="Z65" s="79"/>
      <c r="AA65" s="79"/>
      <c r="AB65" s="79"/>
      <c r="AC65" s="134"/>
      <c r="AD65" s="67"/>
      <c r="AE65" s="67"/>
    </row>
    <row r="66" spans="1:31" x14ac:dyDescent="0.25">
      <c r="A66" s="111" t="s">
        <v>88</v>
      </c>
      <c r="B66" s="20" t="s">
        <v>15</v>
      </c>
      <c r="C66" s="20">
        <v>3</v>
      </c>
      <c r="D66" s="20">
        <v>4</v>
      </c>
      <c r="E66" s="20">
        <f>IF('IOP Quick Assessment Tool'!$L$66="✓",1,0)</f>
        <v>0</v>
      </c>
      <c r="F66" s="109"/>
      <c r="H66" s="100"/>
      <c r="I66" s="84" t="s">
        <v>141</v>
      </c>
      <c r="J66" s="85" t="s">
        <v>212</v>
      </c>
      <c r="K66" s="173">
        <f>IF(IF($E$317=1,$R$37,IF($E$316=1,$Q$37,IF($E$313=1,$N$37,IF($E$314=1,$O$37,IF($E$315=1,$P$37)))))=FALSE,0,
IF($E$317=1,$R$37,IF($E$316=1,$Q$37,IF($E$313=1,$N$37,IF($E$314=1,$O$37,IF($E$315=1,$P$37))))))</f>
        <v>0</v>
      </c>
      <c r="L66" s="174">
        <f>IF(K66=$R$37,0,K66*AB52/100)</f>
        <v>0</v>
      </c>
      <c r="M66" s="173"/>
      <c r="N66" s="79"/>
      <c r="O66" s="151" t="s">
        <v>200</v>
      </c>
      <c r="P66" s="152"/>
      <c r="Q66" s="152"/>
      <c r="R66" s="153">
        <f>IF(AND(R64=0,R65=0),0,SUM($R$62:$R$65))</f>
        <v>0</v>
      </c>
      <c r="S66" s="79"/>
      <c r="T66" s="79"/>
      <c r="U66" s="79"/>
      <c r="V66" s="79"/>
      <c r="W66" s="79"/>
      <c r="X66" s="79"/>
      <c r="Y66" s="79"/>
      <c r="Z66" s="79"/>
      <c r="AA66" s="79"/>
      <c r="AB66" s="79"/>
      <c r="AC66" s="134"/>
      <c r="AD66" s="67"/>
      <c r="AE66" s="67"/>
    </row>
    <row r="67" spans="1:31" x14ac:dyDescent="0.25">
      <c r="A67" s="111" t="s">
        <v>88</v>
      </c>
      <c r="B67" s="20" t="s">
        <v>15</v>
      </c>
      <c r="C67" s="20">
        <v>5</v>
      </c>
      <c r="D67" s="20">
        <v>1</v>
      </c>
      <c r="E67" s="20">
        <f>IF('IOP Quick Assessment Tool'!$F$69="✓",1,0)</f>
        <v>0</v>
      </c>
      <c r="F67" s="109"/>
      <c r="H67" s="100"/>
      <c r="I67" s="84" t="s">
        <v>142</v>
      </c>
      <c r="J67" s="85" t="s">
        <v>213</v>
      </c>
      <c r="K67" s="173">
        <f>IF($E$317=1,$R$37,IF($E$316=1,$Q$37,IF($E$321=1,IF($E$318=1,$N$38,IF($E$319=1,$O$38,IF($E$320=1,$P$38))),IF($E$322=1,IF($E$318=1,$N$39,IF($E$319=1,$O$39,IF($E$320=1,$P$39))),IF($E$323=1,$N$40,)))))</f>
        <v>0</v>
      </c>
      <c r="L67" s="174">
        <f>IF(K66=$R$37,0,K67*AB53/100)</f>
        <v>0</v>
      </c>
      <c r="M67" s="173"/>
      <c r="N67" s="79"/>
      <c r="O67" s="79"/>
      <c r="P67" s="79"/>
      <c r="Q67" s="79"/>
      <c r="R67" s="79"/>
      <c r="S67" s="79"/>
      <c r="T67" s="79"/>
      <c r="U67" s="79"/>
      <c r="V67" s="79"/>
      <c r="W67" s="79"/>
      <c r="X67" s="79"/>
      <c r="Y67" s="79"/>
      <c r="Z67" s="79"/>
      <c r="AA67" s="79"/>
      <c r="AB67" s="79"/>
      <c r="AC67" s="134"/>
      <c r="AD67" s="67"/>
      <c r="AE67" s="67"/>
    </row>
    <row r="68" spans="1:31" x14ac:dyDescent="0.25">
      <c r="A68" s="111" t="s">
        <v>88</v>
      </c>
      <c r="B68" s="20" t="s">
        <v>15</v>
      </c>
      <c r="C68" s="20">
        <v>5</v>
      </c>
      <c r="D68" s="20">
        <v>2</v>
      </c>
      <c r="E68" s="20">
        <f>IF('IOP Quick Assessment Tool'!$H$69="✓",1,0)</f>
        <v>0</v>
      </c>
      <c r="F68" s="109"/>
      <c r="H68" s="100"/>
      <c r="I68" s="84" t="s">
        <v>143</v>
      </c>
      <c r="J68" s="85" t="s">
        <v>213</v>
      </c>
      <c r="K68" s="173">
        <f>IF(IF($E$317=1,$R$37,IF($E$316=1,$Q$37,IF($E$321=1,$N$41,IF($E$322=1,$O$41,IF($E$323=1,$P$41)))))=FALSE,0,
IF($E$317=1,$R$37,IF($E$316=1,$Q$37,IF($E$321=1,$N$41,IF($E$322=1,$O$41,IF($E$323=1,$P$41))))))</f>
        <v>0</v>
      </c>
      <c r="L68" s="174">
        <f>IF(K66=$R$37,0,K68*AB54/100)</f>
        <v>0</v>
      </c>
      <c r="M68" s="173"/>
      <c r="N68" s="79"/>
      <c r="R68" s="79"/>
      <c r="S68" s="79"/>
      <c r="T68" s="79"/>
      <c r="U68" s="79"/>
      <c r="V68" s="79"/>
      <c r="W68" s="79"/>
      <c r="X68" s="79"/>
      <c r="Y68" s="79"/>
      <c r="Z68" s="79"/>
      <c r="AA68" s="79"/>
      <c r="AB68" s="79"/>
      <c r="AC68" s="134"/>
      <c r="AD68" s="67"/>
      <c r="AE68" s="67"/>
    </row>
    <row r="69" spans="1:31" x14ac:dyDescent="0.25">
      <c r="A69" s="111" t="s">
        <v>88</v>
      </c>
      <c r="B69" s="20" t="s">
        <v>15</v>
      </c>
      <c r="C69" s="20">
        <v>5</v>
      </c>
      <c r="D69" s="20">
        <v>4</v>
      </c>
      <c r="E69" s="20">
        <f>IF('IOP Quick Assessment Tool'!$L$69="✓",1,0)</f>
        <v>0</v>
      </c>
      <c r="F69" s="109"/>
      <c r="H69" s="100"/>
      <c r="I69" s="84" t="s">
        <v>144</v>
      </c>
      <c r="J69" s="85" t="s">
        <v>213</v>
      </c>
      <c r="K69" s="173">
        <f>IF(IF($E$317=1,$R$37,IF($E$316=1,$Q$37,IF($E$324=1,$N$42,IF($E$325=1,$O$42,IF($E$326=1,$P$42)))))=FALSE,0,
IF($E$317=1,$R$37,IF($E$316=1,$Q$37,IF($E$324=1,$N$42,IF($E$325=1,$O$42,IF($E$326=1,$P$42))))))</f>
        <v>0</v>
      </c>
      <c r="L69" s="174">
        <f>IF(K66=$R$37,0,K69*AB55/100)</f>
        <v>0</v>
      </c>
      <c r="M69" s="173">
        <f>SUM(L66:L69)</f>
        <v>0</v>
      </c>
      <c r="N69" s="79"/>
      <c r="O69" s="79"/>
      <c r="P69" s="79"/>
      <c r="Q69" s="79"/>
      <c r="R69" s="79"/>
      <c r="S69" s="79"/>
      <c r="T69" s="79"/>
      <c r="U69" s="79"/>
      <c r="V69" s="79"/>
      <c r="W69" s="79"/>
      <c r="X69" s="79"/>
      <c r="Y69" s="79"/>
      <c r="Z69" s="79"/>
      <c r="AA69" s="79"/>
      <c r="AB69" s="79"/>
      <c r="AC69" s="134"/>
      <c r="AD69" s="67"/>
      <c r="AE69" s="67"/>
    </row>
    <row r="70" spans="1:31" ht="15.75" thickBot="1" x14ac:dyDescent="0.3">
      <c r="A70" s="111" t="s">
        <v>88</v>
      </c>
      <c r="B70" s="20" t="s">
        <v>15</v>
      </c>
      <c r="C70" s="20">
        <v>6</v>
      </c>
      <c r="D70" s="20">
        <v>1</v>
      </c>
      <c r="E70" s="20">
        <f>IF('IOP Quick Assessment Tool'!$F$71="✓",1,0)</f>
        <v>0</v>
      </c>
      <c r="F70" s="109"/>
      <c r="H70" s="131"/>
      <c r="I70" s="132"/>
      <c r="J70" s="132"/>
      <c r="K70" s="132"/>
      <c r="L70" s="132"/>
      <c r="M70" s="132"/>
      <c r="N70" s="132"/>
      <c r="O70" s="132"/>
      <c r="P70" s="132"/>
      <c r="Q70" s="132"/>
      <c r="R70" s="132"/>
      <c r="S70" s="132"/>
      <c r="T70" s="132"/>
      <c r="U70" s="132"/>
      <c r="V70" s="132"/>
      <c r="W70" s="132"/>
      <c r="X70" s="132"/>
      <c r="Y70" s="132"/>
      <c r="Z70" s="132"/>
      <c r="AA70" s="132"/>
      <c r="AB70" s="132"/>
      <c r="AC70" s="140"/>
      <c r="AD70" s="67"/>
      <c r="AE70" s="67"/>
    </row>
    <row r="71" spans="1:31" ht="15.75" thickBot="1" x14ac:dyDescent="0.3">
      <c r="A71" s="111" t="s">
        <v>88</v>
      </c>
      <c r="B71" s="20" t="s">
        <v>15</v>
      </c>
      <c r="C71" s="20">
        <v>6</v>
      </c>
      <c r="D71" s="20">
        <v>2</v>
      </c>
      <c r="E71" s="20">
        <f>IF('IOP Quick Assessment Tool'!$H$71="✓",1,0)</f>
        <v>0</v>
      </c>
      <c r="F71" s="109"/>
    </row>
    <row r="72" spans="1:31" ht="15.75" thickBot="1" x14ac:dyDescent="0.3">
      <c r="A72" s="111" t="s">
        <v>88</v>
      </c>
      <c r="B72" s="20" t="s">
        <v>15</v>
      </c>
      <c r="C72" s="20">
        <v>6</v>
      </c>
      <c r="D72" s="20">
        <v>3</v>
      </c>
      <c r="E72" s="20">
        <f>IF('IOP Quick Assessment Tool'!$J$71="✓",1,0)</f>
        <v>0</v>
      </c>
      <c r="F72" s="109"/>
      <c r="H72" s="98"/>
      <c r="I72" s="186" t="s">
        <v>227</v>
      </c>
      <c r="J72" s="187"/>
      <c r="K72" s="99"/>
    </row>
    <row r="73" spans="1:31" x14ac:dyDescent="0.25">
      <c r="A73" s="111" t="s">
        <v>88</v>
      </c>
      <c r="B73" s="20" t="s">
        <v>15</v>
      </c>
      <c r="C73" s="20">
        <v>6</v>
      </c>
      <c r="D73" s="20">
        <v>4</v>
      </c>
      <c r="E73" s="20">
        <f>IF('IOP Quick Assessment Tool'!$L$71="✓",1,0)</f>
        <v>0</v>
      </c>
      <c r="F73" s="109"/>
      <c r="H73" s="102"/>
      <c r="I73" s="183"/>
      <c r="J73" s="183"/>
      <c r="K73" s="101"/>
      <c r="M73" s="169">
        <f>IF($E$294=1,$O$31,SUM($E$290:$E$293)*$N$31)</f>
        <v>0</v>
      </c>
    </row>
    <row r="74" spans="1:31" x14ac:dyDescent="0.25">
      <c r="A74" s="111" t="s">
        <v>88</v>
      </c>
      <c r="B74" s="20" t="s">
        <v>15</v>
      </c>
      <c r="C74" s="20">
        <v>7</v>
      </c>
      <c r="D74" s="20">
        <v>1</v>
      </c>
      <c r="E74" s="20">
        <f>IF('IOP Quick Assessment Tool'!$F$73="✓",1,0)</f>
        <v>0</v>
      </c>
      <c r="F74" s="109"/>
      <c r="H74" s="102"/>
      <c r="I74" s="375" t="s">
        <v>226</v>
      </c>
      <c r="J74" s="376"/>
      <c r="K74" s="101"/>
    </row>
    <row r="75" spans="1:31" x14ac:dyDescent="0.25">
      <c r="A75" s="111" t="s">
        <v>88</v>
      </c>
      <c r="B75" s="20" t="s">
        <v>15</v>
      </c>
      <c r="C75" s="20">
        <v>7</v>
      </c>
      <c r="D75" s="20">
        <v>2</v>
      </c>
      <c r="E75" s="20">
        <f>IF('IOP Quick Assessment Tool'!$H$73="✓",1,0)</f>
        <v>0</v>
      </c>
      <c r="F75" s="109"/>
      <c r="H75" s="102"/>
      <c r="I75" s="179" t="s">
        <v>222</v>
      </c>
      <c r="J75" s="180">
        <f>'IOP Parameters Dashboard'!$E$41</f>
        <v>0.9</v>
      </c>
      <c r="K75" s="101"/>
    </row>
    <row r="76" spans="1:31" x14ac:dyDescent="0.25">
      <c r="A76" s="111" t="s">
        <v>88</v>
      </c>
      <c r="B76" s="20" t="s">
        <v>15</v>
      </c>
      <c r="C76" s="20">
        <v>7</v>
      </c>
      <c r="D76" s="20">
        <v>3</v>
      </c>
      <c r="E76" s="20">
        <f>IF('IOP Quick Assessment Tool'!$J$73="✓",1,0)</f>
        <v>0</v>
      </c>
      <c r="F76" s="109"/>
      <c r="H76" s="102"/>
      <c r="I76" s="179" t="s">
        <v>223</v>
      </c>
      <c r="J76" s="180">
        <f>'IOP Parameters Dashboard'!$E$42</f>
        <v>0.75</v>
      </c>
      <c r="K76" s="101"/>
    </row>
    <row r="77" spans="1:31" x14ac:dyDescent="0.25">
      <c r="A77" s="111" t="s">
        <v>88</v>
      </c>
      <c r="B77" s="20" t="s">
        <v>15</v>
      </c>
      <c r="C77" s="20">
        <v>7</v>
      </c>
      <c r="D77" s="20">
        <v>4</v>
      </c>
      <c r="E77" s="20">
        <f>IF('IOP Quick Assessment Tool'!$L$73="✓",1,0)</f>
        <v>0</v>
      </c>
      <c r="F77" s="109"/>
      <c r="H77" s="102"/>
      <c r="I77" s="179" t="s">
        <v>221</v>
      </c>
      <c r="J77" s="180">
        <f>'IOP Parameters Dashboard'!$E$43</f>
        <v>0.5</v>
      </c>
      <c r="K77" s="101"/>
    </row>
    <row r="78" spans="1:31" x14ac:dyDescent="0.25">
      <c r="A78" s="111" t="s">
        <v>88</v>
      </c>
      <c r="B78" s="20" t="s">
        <v>15</v>
      </c>
      <c r="C78" s="20">
        <v>8</v>
      </c>
      <c r="D78" s="20">
        <v>1</v>
      </c>
      <c r="E78" s="20">
        <f>IF('IOP Quick Assessment Tool'!$F$75="✓",1,0)</f>
        <v>0</v>
      </c>
      <c r="F78" s="109"/>
      <c r="H78" s="102"/>
      <c r="I78" s="183"/>
      <c r="J78" s="183"/>
      <c r="K78" s="101"/>
    </row>
    <row r="79" spans="1:31" ht="45" x14ac:dyDescent="0.25">
      <c r="A79" s="111" t="s">
        <v>88</v>
      </c>
      <c r="B79" s="20" t="s">
        <v>15</v>
      </c>
      <c r="C79" s="20">
        <v>8</v>
      </c>
      <c r="D79" s="20">
        <v>2</v>
      </c>
      <c r="E79" s="20">
        <f>IF('IOP Quick Assessment Tool'!$H$75="✓",1,0)</f>
        <v>0</v>
      </c>
      <c r="F79" s="109"/>
      <c r="H79" s="102"/>
      <c r="I79" s="182" t="s">
        <v>199</v>
      </c>
      <c r="J79" s="180">
        <f>'IOP Parameters Dashboard'!$E$46</f>
        <v>0.9</v>
      </c>
      <c r="K79" s="101"/>
    </row>
    <row r="80" spans="1:31" x14ac:dyDescent="0.25">
      <c r="A80" s="111" t="s">
        <v>88</v>
      </c>
      <c r="B80" s="20" t="s">
        <v>15</v>
      </c>
      <c r="C80" s="20">
        <v>8</v>
      </c>
      <c r="D80" s="20">
        <v>3</v>
      </c>
      <c r="E80" s="20">
        <f>IF('IOP Quick Assessment Tool'!$J$75="✓",1,0)</f>
        <v>0</v>
      </c>
      <c r="F80" s="109"/>
      <c r="H80" s="102"/>
      <c r="I80" s="183"/>
      <c r="J80" s="183"/>
      <c r="K80" s="101"/>
    </row>
    <row r="81" spans="1:11" x14ac:dyDescent="0.25">
      <c r="A81" s="111" t="s">
        <v>88</v>
      </c>
      <c r="B81" s="20" t="s">
        <v>15</v>
      </c>
      <c r="C81" s="20">
        <v>8</v>
      </c>
      <c r="D81" s="20">
        <v>4</v>
      </c>
      <c r="E81" s="20">
        <f>IF('IOP Quick Assessment Tool'!$L$75="✓",1,0)</f>
        <v>0</v>
      </c>
      <c r="F81" s="109"/>
      <c r="H81" s="102"/>
      <c r="I81" s="183"/>
      <c r="J81" s="183"/>
      <c r="K81" s="101"/>
    </row>
    <row r="82" spans="1:11" ht="15.75" thickBot="1" x14ac:dyDescent="0.3">
      <c r="A82" s="217" t="s">
        <v>89</v>
      </c>
      <c r="B82" s="199" t="s">
        <v>16</v>
      </c>
      <c r="C82" s="199">
        <f>'IOP Quick Assessment Tool'!$B$84</f>
        <v>1</v>
      </c>
      <c r="D82" s="199">
        <v>1</v>
      </c>
      <c r="E82" s="199">
        <f>IF('IOP Quick Assessment Tool'!$F$84="✓",1,0)</f>
        <v>0</v>
      </c>
      <c r="F82" s="109"/>
      <c r="H82" s="103"/>
      <c r="I82" s="185"/>
      <c r="J82" s="185"/>
      <c r="K82" s="104"/>
    </row>
    <row r="83" spans="1:11" x14ac:dyDescent="0.25">
      <c r="A83" s="217" t="s">
        <v>89</v>
      </c>
      <c r="B83" s="199" t="s">
        <v>16</v>
      </c>
      <c r="C83" s="199">
        <f>'IOP Quick Assessment Tool'!$B$84</f>
        <v>1</v>
      </c>
      <c r="D83" s="199">
        <v>2</v>
      </c>
      <c r="E83" s="199">
        <f>IF('IOP Quick Assessment Tool'!$H$84="✓",1,0)</f>
        <v>0</v>
      </c>
      <c r="F83" s="109"/>
    </row>
    <row r="84" spans="1:11" x14ac:dyDescent="0.25">
      <c r="A84" s="217" t="s">
        <v>89</v>
      </c>
      <c r="B84" s="199" t="s">
        <v>16</v>
      </c>
      <c r="C84" s="199">
        <f>'IOP Quick Assessment Tool'!$B$84</f>
        <v>1</v>
      </c>
      <c r="D84" s="199">
        <v>3</v>
      </c>
      <c r="E84" s="199">
        <f>IF('IOP Quick Assessment Tool'!$J$84="✓",1,0)</f>
        <v>0</v>
      </c>
      <c r="F84" s="109"/>
    </row>
    <row r="85" spans="1:11" x14ac:dyDescent="0.25">
      <c r="A85" s="217" t="s">
        <v>89</v>
      </c>
      <c r="B85" s="199" t="s">
        <v>16</v>
      </c>
      <c r="C85" s="199">
        <f>'IOP Quick Assessment Tool'!$B$84</f>
        <v>1</v>
      </c>
      <c r="D85" s="199">
        <v>4</v>
      </c>
      <c r="E85" s="199">
        <f>IF('IOP Quick Assessment Tool'!$L$84="✓",1,0)</f>
        <v>0</v>
      </c>
      <c r="F85" s="109"/>
    </row>
    <row r="86" spans="1:11" x14ac:dyDescent="0.25">
      <c r="A86" s="217" t="s">
        <v>89</v>
      </c>
      <c r="B86" s="199" t="s">
        <v>16</v>
      </c>
      <c r="C86" s="199">
        <f>'IOP Quick Assessment Tool'!$B$86</f>
        <v>2</v>
      </c>
      <c r="D86" s="199">
        <v>1</v>
      </c>
      <c r="E86" s="199">
        <f>IF('IOP Quick Assessment Tool'!$F$86="✓",1,0)</f>
        <v>0</v>
      </c>
      <c r="F86" s="109"/>
    </row>
    <row r="87" spans="1:11" x14ac:dyDescent="0.25">
      <c r="A87" s="217" t="s">
        <v>89</v>
      </c>
      <c r="B87" s="199" t="s">
        <v>16</v>
      </c>
      <c r="C87" s="199">
        <f>'IOP Quick Assessment Tool'!$B$86</f>
        <v>2</v>
      </c>
      <c r="D87" s="199">
        <v>2</v>
      </c>
      <c r="E87" s="199">
        <f>IF('IOP Quick Assessment Tool'!$F$86="✓",1,0)</f>
        <v>0</v>
      </c>
      <c r="F87" s="109"/>
    </row>
    <row r="88" spans="1:11" x14ac:dyDescent="0.25">
      <c r="A88" s="217" t="s">
        <v>89</v>
      </c>
      <c r="B88" s="199" t="s">
        <v>16</v>
      </c>
      <c r="C88" s="199">
        <f>'IOP Quick Assessment Tool'!$B$86</f>
        <v>2</v>
      </c>
      <c r="D88" s="199">
        <v>3</v>
      </c>
      <c r="E88" s="199">
        <f>IF('IOP Quick Assessment Tool'!$J$86="✓",1,0)</f>
        <v>0</v>
      </c>
      <c r="F88" s="109"/>
    </row>
    <row r="89" spans="1:11" x14ac:dyDescent="0.25">
      <c r="A89" s="217" t="s">
        <v>89</v>
      </c>
      <c r="B89" s="199" t="s">
        <v>16</v>
      </c>
      <c r="C89" s="199">
        <f>'IOP Quick Assessment Tool'!$B$86</f>
        <v>2</v>
      </c>
      <c r="D89" s="199">
        <v>4</v>
      </c>
      <c r="E89" s="199">
        <f>IF('IOP Quick Assessment Tool'!$L$86="✓",1,0)</f>
        <v>0</v>
      </c>
      <c r="F89" s="109"/>
    </row>
    <row r="90" spans="1:11" x14ac:dyDescent="0.25">
      <c r="A90" s="217" t="s">
        <v>89</v>
      </c>
      <c r="B90" s="199" t="s">
        <v>16</v>
      </c>
      <c r="C90" s="199">
        <f>'IOP Quick Assessment Tool'!$B$88</f>
        <v>3</v>
      </c>
      <c r="D90" s="199">
        <v>1</v>
      </c>
      <c r="E90" s="199">
        <f>IF('IOP Quick Assessment Tool'!$F$88="✓",1,0)</f>
        <v>0</v>
      </c>
      <c r="F90" s="109"/>
    </row>
    <row r="91" spans="1:11" x14ac:dyDescent="0.25">
      <c r="A91" s="217" t="s">
        <v>89</v>
      </c>
      <c r="B91" s="199" t="s">
        <v>16</v>
      </c>
      <c r="C91" s="199">
        <f>'IOP Quick Assessment Tool'!$B$88</f>
        <v>3</v>
      </c>
      <c r="D91" s="199">
        <v>2</v>
      </c>
      <c r="E91" s="199">
        <f>IF('IOP Quick Assessment Tool'!$H$88="✓",1,0)</f>
        <v>0</v>
      </c>
      <c r="F91" s="109"/>
    </row>
    <row r="92" spans="1:11" x14ac:dyDescent="0.25">
      <c r="A92" s="217" t="s">
        <v>89</v>
      </c>
      <c r="B92" s="199" t="s">
        <v>16</v>
      </c>
      <c r="C92" s="199">
        <f>'IOP Quick Assessment Tool'!$B$88</f>
        <v>3</v>
      </c>
      <c r="D92" s="199">
        <v>3</v>
      </c>
      <c r="E92" s="199">
        <f>IF('IOP Quick Assessment Tool'!$J$88="✓",1,0)</f>
        <v>0</v>
      </c>
      <c r="F92" s="109"/>
    </row>
    <row r="93" spans="1:11" x14ac:dyDescent="0.25">
      <c r="A93" s="217" t="s">
        <v>89</v>
      </c>
      <c r="B93" s="199" t="s">
        <v>16</v>
      </c>
      <c r="C93" s="199">
        <f>'IOP Quick Assessment Tool'!$B$88</f>
        <v>3</v>
      </c>
      <c r="D93" s="199">
        <v>4</v>
      </c>
      <c r="E93" s="199">
        <f>IF('IOP Quick Assessment Tool'!$L$88="✓",1,0)</f>
        <v>0</v>
      </c>
      <c r="F93" s="109"/>
    </row>
    <row r="94" spans="1:11" x14ac:dyDescent="0.25">
      <c r="A94" s="217" t="s">
        <v>89</v>
      </c>
      <c r="B94" s="199" t="s">
        <v>16</v>
      </c>
      <c r="C94" s="199">
        <f>'IOP Quick Assessment Tool'!$B$90</f>
        <v>4</v>
      </c>
      <c r="D94" s="199">
        <v>1</v>
      </c>
      <c r="E94" s="199">
        <f>IF('IOP Quick Assessment Tool'!$F$90="✓",1,0)</f>
        <v>0</v>
      </c>
      <c r="F94" s="109"/>
    </row>
    <row r="95" spans="1:11" x14ac:dyDescent="0.25">
      <c r="A95" s="217" t="s">
        <v>89</v>
      </c>
      <c r="B95" s="199" t="s">
        <v>16</v>
      </c>
      <c r="C95" s="199">
        <f>'IOP Quick Assessment Tool'!$B$90</f>
        <v>4</v>
      </c>
      <c r="D95" s="199">
        <v>2</v>
      </c>
      <c r="E95" s="199">
        <f>IF('IOP Quick Assessment Tool'!$H$90="✓",1,0)</f>
        <v>0</v>
      </c>
      <c r="F95" s="109"/>
    </row>
    <row r="96" spans="1:11" x14ac:dyDescent="0.25">
      <c r="A96" s="217" t="s">
        <v>89</v>
      </c>
      <c r="B96" s="199" t="s">
        <v>16</v>
      </c>
      <c r="C96" s="199">
        <f>'IOP Quick Assessment Tool'!$B$90</f>
        <v>4</v>
      </c>
      <c r="D96" s="199">
        <v>3</v>
      </c>
      <c r="E96" s="199">
        <f>IF('IOP Quick Assessment Tool'!$J$90="✓",1,0)</f>
        <v>0</v>
      </c>
      <c r="F96" s="109"/>
    </row>
    <row r="97" spans="1:15" x14ac:dyDescent="0.25">
      <c r="A97" s="217" t="s">
        <v>89</v>
      </c>
      <c r="B97" s="199" t="s">
        <v>16</v>
      </c>
      <c r="C97" s="199">
        <f>'IOP Quick Assessment Tool'!$B$90</f>
        <v>4</v>
      </c>
      <c r="D97" s="199">
        <v>4</v>
      </c>
      <c r="E97" s="199">
        <f>IF('IOP Quick Assessment Tool'!$L$90="✓",1,0)</f>
        <v>0</v>
      </c>
      <c r="F97" s="109"/>
    </row>
    <row r="98" spans="1:15" x14ac:dyDescent="0.25">
      <c r="A98" s="217" t="s">
        <v>89</v>
      </c>
      <c r="B98" s="199" t="s">
        <v>16</v>
      </c>
      <c r="C98" s="199">
        <f>'IOP Quick Assessment Tool'!$B$92</f>
        <v>5</v>
      </c>
      <c r="D98" s="199">
        <v>1</v>
      </c>
      <c r="E98" s="199">
        <f>IF('IOP Quick Assessment Tool'!$F$92="✓",1,0)</f>
        <v>0</v>
      </c>
      <c r="F98" s="109"/>
    </row>
    <row r="99" spans="1:15" x14ac:dyDescent="0.25">
      <c r="A99" s="217" t="s">
        <v>89</v>
      </c>
      <c r="B99" s="199" t="s">
        <v>16</v>
      </c>
      <c r="C99" s="199">
        <f>'IOP Quick Assessment Tool'!$B$92</f>
        <v>5</v>
      </c>
      <c r="D99" s="199">
        <v>2</v>
      </c>
      <c r="E99" s="199">
        <f>IF('IOP Quick Assessment Tool'!$H$92="✓",1,0)</f>
        <v>0</v>
      </c>
      <c r="F99" s="109"/>
    </row>
    <row r="100" spans="1:15" x14ac:dyDescent="0.25">
      <c r="A100" s="217" t="s">
        <v>89</v>
      </c>
      <c r="B100" s="199" t="s">
        <v>16</v>
      </c>
      <c r="C100" s="199">
        <f>'IOP Quick Assessment Tool'!$B$92</f>
        <v>5</v>
      </c>
      <c r="D100" s="199">
        <v>3</v>
      </c>
      <c r="E100" s="199">
        <f>IF('IOP Quick Assessment Tool'!$J$92="✓",1,0)</f>
        <v>0</v>
      </c>
      <c r="F100" s="109"/>
    </row>
    <row r="101" spans="1:15" x14ac:dyDescent="0.25">
      <c r="A101" s="217" t="s">
        <v>89</v>
      </c>
      <c r="B101" s="199" t="s">
        <v>16</v>
      </c>
      <c r="C101" s="199">
        <f>'IOP Quick Assessment Tool'!$B$92</f>
        <v>5</v>
      </c>
      <c r="D101" s="199">
        <v>4</v>
      </c>
      <c r="E101" s="199">
        <f>IF('IOP Quick Assessment Tool'!$L$92="✓",1,0)</f>
        <v>0</v>
      </c>
      <c r="F101" s="109"/>
    </row>
    <row r="102" spans="1:15" x14ac:dyDescent="0.25">
      <c r="A102" s="217" t="s">
        <v>89</v>
      </c>
      <c r="B102" s="199" t="s">
        <v>16</v>
      </c>
      <c r="C102" s="199">
        <f>'IOP Quick Assessment Tool'!$B$94</f>
        <v>6</v>
      </c>
      <c r="D102" s="199">
        <v>1</v>
      </c>
      <c r="E102" s="199">
        <f>IF('IOP Quick Assessment Tool'!$F$94="✓",1,0)</f>
        <v>0</v>
      </c>
      <c r="F102" s="109"/>
    </row>
    <row r="103" spans="1:15" x14ac:dyDescent="0.25">
      <c r="A103" s="217" t="s">
        <v>89</v>
      </c>
      <c r="B103" s="199" t="s">
        <v>16</v>
      </c>
      <c r="C103" s="199">
        <f>'IOP Quick Assessment Tool'!$B$94</f>
        <v>6</v>
      </c>
      <c r="D103" s="199">
        <v>2</v>
      </c>
      <c r="E103" s="199">
        <f>IF('IOP Quick Assessment Tool'!$H$94="✓",1,0)</f>
        <v>0</v>
      </c>
      <c r="F103" s="109"/>
    </row>
    <row r="104" spans="1:15" x14ac:dyDescent="0.25">
      <c r="A104" s="217" t="s">
        <v>89</v>
      </c>
      <c r="B104" s="199" t="s">
        <v>16</v>
      </c>
      <c r="C104" s="199">
        <f>'IOP Quick Assessment Tool'!$B$94</f>
        <v>6</v>
      </c>
      <c r="D104" s="199">
        <v>3</v>
      </c>
      <c r="E104" s="199">
        <f>IF('IOP Quick Assessment Tool'!$J$94="✓",1,0)</f>
        <v>0</v>
      </c>
      <c r="F104" s="109"/>
    </row>
    <row r="105" spans="1:15" x14ac:dyDescent="0.25">
      <c r="A105" s="217" t="s">
        <v>89</v>
      </c>
      <c r="B105" s="199" t="s">
        <v>16</v>
      </c>
      <c r="C105" s="199">
        <f>'IOP Quick Assessment Tool'!$B$94</f>
        <v>6</v>
      </c>
      <c r="D105" s="199">
        <v>4</v>
      </c>
      <c r="E105" s="199">
        <f>IF('IOP Quick Assessment Tool'!$L$94="✓",1,0)</f>
        <v>0</v>
      </c>
      <c r="F105" s="109"/>
      <c r="M105" s="95"/>
      <c r="N105" s="95"/>
      <c r="O105" s="95"/>
    </row>
    <row r="106" spans="1:15" x14ac:dyDescent="0.25">
      <c r="A106" s="217" t="s">
        <v>89</v>
      </c>
      <c r="B106" s="199" t="s">
        <v>16</v>
      </c>
      <c r="C106" s="199">
        <f>'IOP Quick Assessment Tool'!$B$96</f>
        <v>7</v>
      </c>
      <c r="D106" s="199">
        <v>1</v>
      </c>
      <c r="E106" s="199">
        <f>IF('IOP Quick Assessment Tool'!$F$96="✓",1,0)</f>
        <v>0</v>
      </c>
      <c r="F106" s="109"/>
      <c r="M106" s="95"/>
      <c r="N106" s="95"/>
      <c r="O106" s="95"/>
    </row>
    <row r="107" spans="1:15" x14ac:dyDescent="0.25">
      <c r="A107" s="217" t="s">
        <v>89</v>
      </c>
      <c r="B107" s="199" t="s">
        <v>16</v>
      </c>
      <c r="C107" s="199">
        <f>'IOP Quick Assessment Tool'!$B$96</f>
        <v>7</v>
      </c>
      <c r="D107" s="199">
        <v>2</v>
      </c>
      <c r="E107" s="199">
        <f>IF('IOP Quick Assessment Tool'!$H$96="✓",1,0)</f>
        <v>0</v>
      </c>
      <c r="F107" s="109"/>
      <c r="M107" s="95"/>
      <c r="N107" s="95"/>
      <c r="O107" s="95"/>
    </row>
    <row r="108" spans="1:15" x14ac:dyDescent="0.25">
      <c r="A108" s="217" t="s">
        <v>89</v>
      </c>
      <c r="B108" s="199" t="s">
        <v>16</v>
      </c>
      <c r="C108" s="199">
        <f>'IOP Quick Assessment Tool'!$B$96</f>
        <v>7</v>
      </c>
      <c r="D108" s="199">
        <v>3</v>
      </c>
      <c r="E108" s="199">
        <f>IF('IOP Quick Assessment Tool'!$J$96="✓",1,0)</f>
        <v>0</v>
      </c>
      <c r="F108" s="109"/>
      <c r="M108" s="95"/>
      <c r="N108" s="95"/>
      <c r="O108" s="95"/>
    </row>
    <row r="109" spans="1:15" x14ac:dyDescent="0.25">
      <c r="A109" s="217" t="s">
        <v>89</v>
      </c>
      <c r="B109" s="199" t="s">
        <v>16</v>
      </c>
      <c r="C109" s="199">
        <f>'IOP Quick Assessment Tool'!$B$96</f>
        <v>7</v>
      </c>
      <c r="D109" s="199">
        <v>4</v>
      </c>
      <c r="E109" s="199">
        <f>IF('IOP Quick Assessment Tool'!$L$96="✓",1,0)</f>
        <v>0</v>
      </c>
      <c r="F109" s="109"/>
      <c r="M109" s="95"/>
      <c r="N109" s="95"/>
      <c r="O109" s="95"/>
    </row>
    <row r="110" spans="1:15" x14ac:dyDescent="0.25">
      <c r="A110" s="217" t="s">
        <v>89</v>
      </c>
      <c r="B110" s="199" t="s">
        <v>16</v>
      </c>
      <c r="C110" s="199">
        <f>'IOP Quick Assessment Tool'!$B$98</f>
        <v>8</v>
      </c>
      <c r="D110" s="199">
        <v>1</v>
      </c>
      <c r="E110" s="199">
        <f>IF('IOP Quick Assessment Tool'!$F$98="✓",1,0)</f>
        <v>0</v>
      </c>
      <c r="F110" s="109"/>
      <c r="M110" s="95"/>
      <c r="N110" s="95"/>
      <c r="O110" s="95"/>
    </row>
    <row r="111" spans="1:15" x14ac:dyDescent="0.25">
      <c r="A111" s="217" t="s">
        <v>89</v>
      </c>
      <c r="B111" s="199" t="s">
        <v>16</v>
      </c>
      <c r="C111" s="199">
        <f>'IOP Quick Assessment Tool'!$B$98</f>
        <v>8</v>
      </c>
      <c r="D111" s="199">
        <v>2</v>
      </c>
      <c r="E111" s="199">
        <f>IF('IOP Quick Assessment Tool'!$H$98="✓",1,0)</f>
        <v>0</v>
      </c>
      <c r="F111" s="109"/>
      <c r="M111" s="95"/>
      <c r="N111" s="95"/>
      <c r="O111" s="95"/>
    </row>
    <row r="112" spans="1:15" x14ac:dyDescent="0.25">
      <c r="A112" s="217" t="s">
        <v>89</v>
      </c>
      <c r="B112" s="199" t="s">
        <v>16</v>
      </c>
      <c r="C112" s="199">
        <f>'IOP Quick Assessment Tool'!$B$98</f>
        <v>8</v>
      </c>
      <c r="D112" s="199">
        <v>3</v>
      </c>
      <c r="E112" s="199">
        <f>IF('IOP Quick Assessment Tool'!$J$98="✓",1,0)</f>
        <v>0</v>
      </c>
      <c r="F112" s="109"/>
      <c r="M112" s="95"/>
      <c r="N112" s="95"/>
      <c r="O112" s="95"/>
    </row>
    <row r="113" spans="1:15" x14ac:dyDescent="0.25">
      <c r="A113" s="217" t="s">
        <v>89</v>
      </c>
      <c r="B113" s="199" t="s">
        <v>16</v>
      </c>
      <c r="C113" s="199">
        <f>'IOP Quick Assessment Tool'!$B$98</f>
        <v>8</v>
      </c>
      <c r="D113" s="199">
        <v>4</v>
      </c>
      <c r="E113" s="199">
        <f>IF('IOP Quick Assessment Tool'!$L$98="✓",1,0)</f>
        <v>0</v>
      </c>
      <c r="F113" s="109"/>
      <c r="M113" s="95"/>
      <c r="N113" s="95"/>
      <c r="O113" s="95"/>
    </row>
    <row r="114" spans="1:15" x14ac:dyDescent="0.25">
      <c r="A114" s="217" t="s">
        <v>89</v>
      </c>
      <c r="B114" s="199" t="s">
        <v>16</v>
      </c>
      <c r="C114" s="199">
        <f>'IOP Quick Assessment Tool'!$B$100</f>
        <v>9</v>
      </c>
      <c r="D114" s="199">
        <v>1</v>
      </c>
      <c r="E114" s="199">
        <f>IF('IOP Quick Assessment Tool'!$F$100="✓",1,0)</f>
        <v>0</v>
      </c>
      <c r="F114" s="109"/>
      <c r="M114" s="95"/>
      <c r="N114" s="95"/>
      <c r="O114" s="95"/>
    </row>
    <row r="115" spans="1:15" x14ac:dyDescent="0.25">
      <c r="A115" s="217" t="s">
        <v>89</v>
      </c>
      <c r="B115" s="199" t="s">
        <v>16</v>
      </c>
      <c r="C115" s="199">
        <f>'IOP Quick Assessment Tool'!$B$100</f>
        <v>9</v>
      </c>
      <c r="D115" s="199">
        <v>2</v>
      </c>
      <c r="E115" s="199">
        <f>IF('IOP Quick Assessment Tool'!$H$100="✓",1,0)</f>
        <v>0</v>
      </c>
      <c r="F115" s="109"/>
      <c r="M115" s="95"/>
      <c r="N115" s="95"/>
      <c r="O115" s="95"/>
    </row>
    <row r="116" spans="1:15" x14ac:dyDescent="0.25">
      <c r="A116" s="217" t="s">
        <v>89</v>
      </c>
      <c r="B116" s="199" t="s">
        <v>16</v>
      </c>
      <c r="C116" s="199">
        <f>'IOP Quick Assessment Tool'!$B$100</f>
        <v>9</v>
      </c>
      <c r="D116" s="199">
        <v>3</v>
      </c>
      <c r="E116" s="199">
        <f>IF('IOP Quick Assessment Tool'!$J$100="✓",1,0)</f>
        <v>0</v>
      </c>
      <c r="F116" s="109"/>
      <c r="M116" s="95"/>
      <c r="N116" s="95"/>
      <c r="O116" s="95"/>
    </row>
    <row r="117" spans="1:15" x14ac:dyDescent="0.25">
      <c r="A117" s="217" t="s">
        <v>89</v>
      </c>
      <c r="B117" s="199" t="s">
        <v>16</v>
      </c>
      <c r="C117" s="199">
        <f>'IOP Quick Assessment Tool'!$B$100</f>
        <v>9</v>
      </c>
      <c r="D117" s="199">
        <v>4</v>
      </c>
      <c r="E117" s="199">
        <f>IF('IOP Quick Assessment Tool'!$L$100="✓",1,0)</f>
        <v>0</v>
      </c>
      <c r="F117" s="109"/>
      <c r="M117" s="95"/>
      <c r="N117" s="95"/>
      <c r="O117" s="95"/>
    </row>
    <row r="118" spans="1:15" x14ac:dyDescent="0.25">
      <c r="A118" s="217" t="s">
        <v>89</v>
      </c>
      <c r="B118" s="199" t="s">
        <v>16</v>
      </c>
      <c r="C118" s="199">
        <f>'IOP Quick Assessment Tool'!$B$102</f>
        <v>10</v>
      </c>
      <c r="D118" s="199">
        <v>1</v>
      </c>
      <c r="E118" s="199">
        <f>IF('IOP Quick Assessment Tool'!$F$102="✓",1,0)</f>
        <v>0</v>
      </c>
      <c r="F118" s="109"/>
      <c r="M118" s="95"/>
      <c r="N118" s="95"/>
      <c r="O118" s="95"/>
    </row>
    <row r="119" spans="1:15" x14ac:dyDescent="0.25">
      <c r="A119" s="217" t="s">
        <v>89</v>
      </c>
      <c r="B119" s="199" t="s">
        <v>16</v>
      </c>
      <c r="C119" s="199">
        <f>'IOP Quick Assessment Tool'!$B$102</f>
        <v>10</v>
      </c>
      <c r="D119" s="199">
        <v>2</v>
      </c>
      <c r="E119" s="199">
        <f>IF('IOP Quick Assessment Tool'!$H$102="✓",1,0)</f>
        <v>0</v>
      </c>
      <c r="F119" s="109"/>
      <c r="M119" s="95"/>
      <c r="N119" s="95"/>
      <c r="O119" s="95"/>
    </row>
    <row r="120" spans="1:15" x14ac:dyDescent="0.25">
      <c r="A120" s="217" t="s">
        <v>89</v>
      </c>
      <c r="B120" s="199" t="s">
        <v>16</v>
      </c>
      <c r="C120" s="199">
        <f>'IOP Quick Assessment Tool'!$B$102</f>
        <v>10</v>
      </c>
      <c r="D120" s="199">
        <v>3</v>
      </c>
      <c r="E120" s="199">
        <f>IF('IOP Quick Assessment Tool'!$J$102="✓",1,0)</f>
        <v>0</v>
      </c>
      <c r="F120" s="109"/>
      <c r="M120" s="95"/>
      <c r="N120" s="95"/>
      <c r="O120" s="95"/>
    </row>
    <row r="121" spans="1:15" x14ac:dyDescent="0.25">
      <c r="A121" s="217" t="s">
        <v>89</v>
      </c>
      <c r="B121" s="199" t="s">
        <v>16</v>
      </c>
      <c r="C121" s="199">
        <f>'IOP Quick Assessment Tool'!$B$102</f>
        <v>10</v>
      </c>
      <c r="D121" s="199">
        <v>4</v>
      </c>
      <c r="E121" s="199">
        <f>IF('IOP Quick Assessment Tool'!$L$102="✓",1,0)</f>
        <v>0</v>
      </c>
      <c r="F121" s="109"/>
    </row>
    <row r="122" spans="1:15" x14ac:dyDescent="0.25">
      <c r="A122" s="217" t="s">
        <v>89</v>
      </c>
      <c r="B122" s="199" t="s">
        <v>16</v>
      </c>
      <c r="C122" s="199">
        <f>'IOP Quick Assessment Tool'!$B$104</f>
        <v>11</v>
      </c>
      <c r="D122" s="199">
        <v>1</v>
      </c>
      <c r="E122" s="199">
        <f>IF('IOP Quick Assessment Tool'!$F$104="✓",1,0)</f>
        <v>0</v>
      </c>
      <c r="F122" s="109"/>
    </row>
    <row r="123" spans="1:15" x14ac:dyDescent="0.25">
      <c r="A123" s="217" t="s">
        <v>89</v>
      </c>
      <c r="B123" s="199" t="s">
        <v>16</v>
      </c>
      <c r="C123" s="199">
        <f>'IOP Quick Assessment Tool'!$B$104</f>
        <v>11</v>
      </c>
      <c r="D123" s="199">
        <v>2</v>
      </c>
      <c r="E123" s="199">
        <f>IF('IOP Quick Assessment Tool'!$H$104="✓",1,0)</f>
        <v>0</v>
      </c>
      <c r="F123" s="109"/>
    </row>
    <row r="124" spans="1:15" x14ac:dyDescent="0.25">
      <c r="A124" s="217" t="s">
        <v>89</v>
      </c>
      <c r="B124" s="199" t="s">
        <v>16</v>
      </c>
      <c r="C124" s="199">
        <f>'IOP Quick Assessment Tool'!$B$104</f>
        <v>11</v>
      </c>
      <c r="D124" s="199">
        <v>3</v>
      </c>
      <c r="E124" s="199">
        <f>IF('IOP Quick Assessment Tool'!$J$104="✓",1,0)</f>
        <v>0</v>
      </c>
      <c r="F124" s="109"/>
    </row>
    <row r="125" spans="1:15" x14ac:dyDescent="0.25">
      <c r="A125" s="217" t="s">
        <v>89</v>
      </c>
      <c r="B125" s="199" t="s">
        <v>16</v>
      </c>
      <c r="C125" s="199">
        <f>'IOP Quick Assessment Tool'!$B$104</f>
        <v>11</v>
      </c>
      <c r="D125" s="199">
        <v>4</v>
      </c>
      <c r="E125" s="199">
        <f>IF('IOP Quick Assessment Tool'!$L$104="✓",1,0)</f>
        <v>0</v>
      </c>
      <c r="F125" s="109"/>
      <c r="M125" s="86"/>
      <c r="N125" s="86"/>
      <c r="O125" s="86"/>
    </row>
    <row r="126" spans="1:15" x14ac:dyDescent="0.25">
      <c r="A126" s="217" t="s">
        <v>89</v>
      </c>
      <c r="B126" s="199" t="s">
        <v>16</v>
      </c>
      <c r="C126" s="199">
        <f>'IOP Quick Assessment Tool'!$B$106</f>
        <v>12</v>
      </c>
      <c r="D126" s="199">
        <v>1</v>
      </c>
      <c r="E126" s="199">
        <f>IF('IOP Quick Assessment Tool'!$F$106="✓",1,0)</f>
        <v>0</v>
      </c>
      <c r="F126" s="109"/>
      <c r="M126" s="86"/>
      <c r="N126" s="86"/>
      <c r="O126" s="86"/>
    </row>
    <row r="127" spans="1:15" x14ac:dyDescent="0.25">
      <c r="A127" s="217" t="s">
        <v>89</v>
      </c>
      <c r="B127" s="199" t="s">
        <v>16</v>
      </c>
      <c r="C127" s="199">
        <f>'IOP Quick Assessment Tool'!$B$106</f>
        <v>12</v>
      </c>
      <c r="D127" s="199">
        <v>2</v>
      </c>
      <c r="E127" s="199">
        <f>IF('IOP Quick Assessment Tool'!$H$106="✓",1,0)</f>
        <v>0</v>
      </c>
      <c r="F127" s="109"/>
      <c r="M127" s="92"/>
      <c r="N127" s="92"/>
      <c r="O127" s="92"/>
    </row>
    <row r="128" spans="1:15" x14ac:dyDescent="0.25">
      <c r="A128" s="217" t="s">
        <v>89</v>
      </c>
      <c r="B128" s="199" t="s">
        <v>16</v>
      </c>
      <c r="C128" s="199">
        <f>'IOP Quick Assessment Tool'!$B$106</f>
        <v>12</v>
      </c>
      <c r="D128" s="199">
        <v>3</v>
      </c>
      <c r="E128" s="199">
        <f>IF('IOP Quick Assessment Tool'!$J$106="✓",1,0)</f>
        <v>0</v>
      </c>
      <c r="F128" s="109"/>
      <c r="M128" s="92"/>
      <c r="N128" s="92"/>
      <c r="O128" s="92"/>
    </row>
    <row r="129" spans="1:15" x14ac:dyDescent="0.25">
      <c r="A129" s="217" t="s">
        <v>89</v>
      </c>
      <c r="B129" s="199" t="s">
        <v>16</v>
      </c>
      <c r="C129" s="199">
        <f>'IOP Quick Assessment Tool'!$B$106</f>
        <v>12</v>
      </c>
      <c r="D129" s="199">
        <v>4</v>
      </c>
      <c r="E129" s="199">
        <f>IF('IOP Quick Assessment Tool'!$L$106="✓",1,0)</f>
        <v>0</v>
      </c>
      <c r="F129" s="109"/>
      <c r="M129" s="92"/>
      <c r="N129" s="92"/>
      <c r="O129" s="92"/>
    </row>
    <row r="130" spans="1:15" x14ac:dyDescent="0.25">
      <c r="A130" s="217" t="s">
        <v>89</v>
      </c>
      <c r="B130" s="199" t="s">
        <v>16</v>
      </c>
      <c r="C130" s="199">
        <f>'IOP Quick Assessment Tool'!$B$108</f>
        <v>13</v>
      </c>
      <c r="D130" s="199">
        <v>1</v>
      </c>
      <c r="E130" s="199">
        <f>IF('IOP Quick Assessment Tool'!$F$108="✓",1,0)</f>
        <v>0</v>
      </c>
      <c r="F130" s="109"/>
      <c r="M130" s="96"/>
      <c r="N130" s="96"/>
      <c r="O130" s="96"/>
    </row>
    <row r="131" spans="1:15" x14ac:dyDescent="0.25">
      <c r="A131" s="217" t="s">
        <v>89</v>
      </c>
      <c r="B131" s="199" t="s">
        <v>16</v>
      </c>
      <c r="C131" s="199">
        <f>'IOP Quick Assessment Tool'!$B$108</f>
        <v>13</v>
      </c>
      <c r="D131" s="199">
        <v>2</v>
      </c>
      <c r="E131" s="199">
        <f>IF('IOP Quick Assessment Tool'!$H$108="✓",1,0)</f>
        <v>0</v>
      </c>
      <c r="F131" s="109"/>
      <c r="M131" s="92"/>
      <c r="N131" s="92"/>
      <c r="O131" s="92"/>
    </row>
    <row r="132" spans="1:15" x14ac:dyDescent="0.25">
      <c r="A132" s="217" t="s">
        <v>89</v>
      </c>
      <c r="B132" s="199" t="s">
        <v>16</v>
      </c>
      <c r="C132" s="199">
        <f>'IOP Quick Assessment Tool'!$B$108</f>
        <v>13</v>
      </c>
      <c r="D132" s="199">
        <v>3</v>
      </c>
      <c r="E132" s="199">
        <f>IF('IOP Quick Assessment Tool'!$J$108="✓",1,0)</f>
        <v>0</v>
      </c>
      <c r="F132" s="109"/>
      <c r="M132" s="92"/>
      <c r="N132" s="92"/>
      <c r="O132" s="92"/>
    </row>
    <row r="133" spans="1:15" x14ac:dyDescent="0.25">
      <c r="A133" s="217" t="s">
        <v>89</v>
      </c>
      <c r="B133" s="199" t="s">
        <v>16</v>
      </c>
      <c r="C133" s="199">
        <f>'IOP Quick Assessment Tool'!$B$108</f>
        <v>13</v>
      </c>
      <c r="D133" s="199">
        <v>4</v>
      </c>
      <c r="E133" s="199">
        <f>IF('IOP Quick Assessment Tool'!$L$108="✓",1,0)</f>
        <v>0</v>
      </c>
      <c r="F133" s="109"/>
      <c r="M133" s="92"/>
      <c r="N133" s="92"/>
      <c r="O133" s="92"/>
    </row>
    <row r="134" spans="1:15" x14ac:dyDescent="0.25">
      <c r="A134" s="217" t="s">
        <v>89</v>
      </c>
      <c r="B134" s="199" t="s">
        <v>16</v>
      </c>
      <c r="C134" s="199">
        <f>'IOP Quick Assessment Tool'!$B$110</f>
        <v>14</v>
      </c>
      <c r="D134" s="199">
        <v>1</v>
      </c>
      <c r="E134" s="199">
        <f>IF('IOP Quick Assessment Tool'!$F$110="✓",1,0)</f>
        <v>0</v>
      </c>
      <c r="F134" s="109"/>
      <c r="M134" s="92"/>
      <c r="N134" s="92"/>
      <c r="O134" s="92"/>
    </row>
    <row r="135" spans="1:15" x14ac:dyDescent="0.25">
      <c r="A135" s="217" t="s">
        <v>89</v>
      </c>
      <c r="B135" s="199" t="s">
        <v>16</v>
      </c>
      <c r="C135" s="199">
        <f>'IOP Quick Assessment Tool'!$B$110</f>
        <v>14</v>
      </c>
      <c r="D135" s="199">
        <v>2</v>
      </c>
      <c r="E135" s="199">
        <f>IF('IOP Quick Assessment Tool'!$H$110="✓",1,0)</f>
        <v>0</v>
      </c>
      <c r="F135" s="109"/>
      <c r="M135" s="92"/>
      <c r="N135" s="92"/>
      <c r="O135" s="92"/>
    </row>
    <row r="136" spans="1:15" x14ac:dyDescent="0.25">
      <c r="A136" s="217" t="s">
        <v>89</v>
      </c>
      <c r="B136" s="199" t="s">
        <v>16</v>
      </c>
      <c r="C136" s="199">
        <f>'IOP Quick Assessment Tool'!$B$110</f>
        <v>14</v>
      </c>
      <c r="D136" s="199">
        <v>3</v>
      </c>
      <c r="E136" s="199">
        <f>IF('IOP Quick Assessment Tool'!$J$110="✓",1,0)</f>
        <v>0</v>
      </c>
      <c r="F136" s="109"/>
      <c r="M136" s="67"/>
      <c r="N136" s="67"/>
      <c r="O136" s="67"/>
    </row>
    <row r="137" spans="1:15" x14ac:dyDescent="0.25">
      <c r="A137" s="217" t="s">
        <v>89</v>
      </c>
      <c r="B137" s="199" t="s">
        <v>16</v>
      </c>
      <c r="C137" s="199">
        <f>'IOP Quick Assessment Tool'!$B$110</f>
        <v>14</v>
      </c>
      <c r="D137" s="199">
        <v>4</v>
      </c>
      <c r="E137" s="199">
        <f>IF('IOP Quick Assessment Tool'!$L$110="✓",1,0)</f>
        <v>0</v>
      </c>
      <c r="F137" s="109"/>
      <c r="M137" s="92"/>
      <c r="N137" s="92"/>
      <c r="O137" s="92"/>
    </row>
    <row r="138" spans="1:15" x14ac:dyDescent="0.25">
      <c r="A138" s="217" t="s">
        <v>89</v>
      </c>
      <c r="B138" s="199" t="s">
        <v>16</v>
      </c>
      <c r="C138" s="199">
        <f>'IOP Quick Assessment Tool'!$B$112</f>
        <v>15</v>
      </c>
      <c r="D138" s="199">
        <v>1</v>
      </c>
      <c r="E138" s="199">
        <f>IF('IOP Quick Assessment Tool'!$F$112="✓",1,0)</f>
        <v>0</v>
      </c>
      <c r="F138" s="109"/>
      <c r="M138" s="92"/>
      <c r="N138" s="92"/>
      <c r="O138" s="92"/>
    </row>
    <row r="139" spans="1:15" x14ac:dyDescent="0.25">
      <c r="A139" s="217" t="s">
        <v>89</v>
      </c>
      <c r="B139" s="199" t="s">
        <v>16</v>
      </c>
      <c r="C139" s="199">
        <f>'IOP Quick Assessment Tool'!$B$112</f>
        <v>15</v>
      </c>
      <c r="D139" s="199">
        <v>2</v>
      </c>
      <c r="E139" s="199">
        <f>IF('IOP Quick Assessment Tool'!$H$112="✓",1,0)</f>
        <v>0</v>
      </c>
      <c r="F139" s="109"/>
      <c r="M139" s="92"/>
      <c r="N139" s="92"/>
      <c r="O139" s="92"/>
    </row>
    <row r="140" spans="1:15" x14ac:dyDescent="0.25">
      <c r="A140" s="217" t="s">
        <v>89</v>
      </c>
      <c r="B140" s="199" t="s">
        <v>16</v>
      </c>
      <c r="C140" s="199">
        <f>'IOP Quick Assessment Tool'!$B$112</f>
        <v>15</v>
      </c>
      <c r="D140" s="199">
        <v>3</v>
      </c>
      <c r="E140" s="199">
        <f>IF('IOP Quick Assessment Tool'!$J$112="✓",1,0)</f>
        <v>0</v>
      </c>
      <c r="F140" s="109"/>
      <c r="M140" s="92"/>
      <c r="N140" s="92"/>
      <c r="O140" s="92"/>
    </row>
    <row r="141" spans="1:15" x14ac:dyDescent="0.25">
      <c r="A141" s="217" t="s">
        <v>89</v>
      </c>
      <c r="B141" s="199" t="s">
        <v>16</v>
      </c>
      <c r="C141" s="199">
        <f>'IOP Quick Assessment Tool'!$B$112</f>
        <v>15</v>
      </c>
      <c r="D141" s="199">
        <v>4</v>
      </c>
      <c r="E141" s="199">
        <f>IF('IOP Quick Assessment Tool'!$L$112="✓",1,0)</f>
        <v>0</v>
      </c>
      <c r="F141" s="109"/>
      <c r="M141" s="92"/>
      <c r="N141" s="92"/>
      <c r="O141" s="92"/>
    </row>
    <row r="142" spans="1:15" x14ac:dyDescent="0.25">
      <c r="A142" s="217" t="s">
        <v>89</v>
      </c>
      <c r="B142" s="199" t="s">
        <v>16</v>
      </c>
      <c r="C142" s="199">
        <f>'IOP Quick Assessment Tool'!$B$114</f>
        <v>16</v>
      </c>
      <c r="D142" s="199">
        <v>1</v>
      </c>
      <c r="E142" s="199">
        <f>IF('IOP Quick Assessment Tool'!$F$114="✓",1,0)</f>
        <v>0</v>
      </c>
      <c r="F142" s="109"/>
      <c r="M142" s="67"/>
      <c r="N142" s="67"/>
      <c r="O142" s="67"/>
    </row>
    <row r="143" spans="1:15" x14ac:dyDescent="0.25">
      <c r="A143" s="217" t="s">
        <v>89</v>
      </c>
      <c r="B143" s="199" t="s">
        <v>16</v>
      </c>
      <c r="C143" s="199">
        <f>'IOP Quick Assessment Tool'!$B$114</f>
        <v>16</v>
      </c>
      <c r="D143" s="199">
        <v>2</v>
      </c>
      <c r="E143" s="199">
        <f>IF('IOP Quick Assessment Tool'!$H$114="✓",1,0)</f>
        <v>0</v>
      </c>
      <c r="F143" s="109"/>
      <c r="M143" s="92"/>
      <c r="N143" s="92"/>
      <c r="O143" s="92"/>
    </row>
    <row r="144" spans="1:15" x14ac:dyDescent="0.25">
      <c r="A144" s="217" t="s">
        <v>89</v>
      </c>
      <c r="B144" s="199" t="s">
        <v>16</v>
      </c>
      <c r="C144" s="199">
        <f>'IOP Quick Assessment Tool'!$B$114</f>
        <v>16</v>
      </c>
      <c r="D144" s="199">
        <v>3</v>
      </c>
      <c r="E144" s="199">
        <f>IF('IOP Quick Assessment Tool'!$J$114="✓",1,0)</f>
        <v>0</v>
      </c>
      <c r="F144" s="109"/>
      <c r="M144" s="97"/>
      <c r="N144" s="97"/>
      <c r="O144" s="97"/>
    </row>
    <row r="145" spans="1:15" x14ac:dyDescent="0.25">
      <c r="A145" s="217" t="s">
        <v>89</v>
      </c>
      <c r="B145" s="199" t="s">
        <v>16</v>
      </c>
      <c r="C145" s="199">
        <f>'IOP Quick Assessment Tool'!$B$114</f>
        <v>16</v>
      </c>
      <c r="D145" s="199">
        <v>4</v>
      </c>
      <c r="E145" s="199">
        <f>IF('IOP Quick Assessment Tool'!$L$114="✓",1,0)</f>
        <v>0</v>
      </c>
      <c r="F145" s="109"/>
      <c r="M145" s="97"/>
      <c r="N145" s="97"/>
      <c r="O145" s="97"/>
    </row>
    <row r="146" spans="1:15" x14ac:dyDescent="0.25">
      <c r="A146" s="217" t="s">
        <v>89</v>
      </c>
      <c r="B146" s="199" t="s">
        <v>16</v>
      </c>
      <c r="C146" s="199">
        <f>'IOP Quick Assessment Tool'!$B$116</f>
        <v>17</v>
      </c>
      <c r="D146" s="199">
        <v>1</v>
      </c>
      <c r="E146" s="199">
        <f>IF('IOP Quick Assessment Tool'!$F$116="✓",1,0)</f>
        <v>0</v>
      </c>
      <c r="F146" s="109"/>
      <c r="M146" s="97"/>
      <c r="N146" s="97"/>
      <c r="O146" s="97"/>
    </row>
    <row r="147" spans="1:15" x14ac:dyDescent="0.25">
      <c r="A147" s="217" t="s">
        <v>89</v>
      </c>
      <c r="B147" s="199" t="s">
        <v>16</v>
      </c>
      <c r="C147" s="199">
        <f>'IOP Quick Assessment Tool'!$B$116</f>
        <v>17</v>
      </c>
      <c r="D147" s="199">
        <v>2</v>
      </c>
      <c r="E147" s="199">
        <f>IF('IOP Quick Assessment Tool'!$H$116="✓",1,0)</f>
        <v>0</v>
      </c>
      <c r="F147" s="109"/>
      <c r="M147" s="92"/>
      <c r="N147" s="92"/>
      <c r="O147" s="92"/>
    </row>
    <row r="148" spans="1:15" x14ac:dyDescent="0.25">
      <c r="A148" s="217" t="s">
        <v>89</v>
      </c>
      <c r="B148" s="199" t="s">
        <v>16</v>
      </c>
      <c r="C148" s="199">
        <f>'IOP Quick Assessment Tool'!$B$116</f>
        <v>17</v>
      </c>
      <c r="D148" s="199">
        <v>3</v>
      </c>
      <c r="E148" s="199">
        <f>IF('IOP Quick Assessment Tool'!$J$116="✓",1,0)</f>
        <v>0</v>
      </c>
      <c r="F148" s="109"/>
      <c r="M148" s="92"/>
      <c r="N148" s="92"/>
      <c r="O148" s="92"/>
    </row>
    <row r="149" spans="1:15" x14ac:dyDescent="0.25">
      <c r="A149" s="217" t="s">
        <v>89</v>
      </c>
      <c r="B149" s="199" t="s">
        <v>16</v>
      </c>
      <c r="C149" s="199">
        <f>'IOP Quick Assessment Tool'!$B$116</f>
        <v>17</v>
      </c>
      <c r="D149" s="199">
        <v>4</v>
      </c>
      <c r="E149" s="199">
        <f>IF('IOP Quick Assessment Tool'!$L$116="✓",1,0)</f>
        <v>0</v>
      </c>
      <c r="F149" s="109"/>
      <c r="K149" s="56"/>
    </row>
    <row r="150" spans="1:15" x14ac:dyDescent="0.25">
      <c r="A150" s="217" t="s">
        <v>89</v>
      </c>
      <c r="B150" s="199" t="s">
        <v>16</v>
      </c>
      <c r="C150" s="199">
        <f>'IOP Quick Assessment Tool'!$B$118</f>
        <v>18</v>
      </c>
      <c r="D150" s="199">
        <v>1</v>
      </c>
      <c r="E150" s="199">
        <f>IF('IOP Quick Assessment Tool'!$F$118="✓",1,0)</f>
        <v>0</v>
      </c>
      <c r="F150" s="109"/>
    </row>
    <row r="151" spans="1:15" x14ac:dyDescent="0.25">
      <c r="A151" s="217" t="s">
        <v>89</v>
      </c>
      <c r="B151" s="199" t="s">
        <v>16</v>
      </c>
      <c r="C151" s="199">
        <f>'IOP Quick Assessment Tool'!$B$118</f>
        <v>18</v>
      </c>
      <c r="D151" s="199">
        <v>2</v>
      </c>
      <c r="E151" s="199">
        <f>IF('IOP Quick Assessment Tool'!$H$118="✓",1,0)</f>
        <v>0</v>
      </c>
      <c r="F151" s="109"/>
    </row>
    <row r="152" spans="1:15" x14ac:dyDescent="0.25">
      <c r="A152" s="217" t="s">
        <v>89</v>
      </c>
      <c r="B152" s="199" t="s">
        <v>16</v>
      </c>
      <c r="C152" s="199">
        <f>'IOP Quick Assessment Tool'!$B$118</f>
        <v>18</v>
      </c>
      <c r="D152" s="199">
        <v>3</v>
      </c>
      <c r="E152" s="199">
        <f>IF('IOP Quick Assessment Tool'!$J$118="✓",1,0)</f>
        <v>0</v>
      </c>
      <c r="F152" s="109"/>
    </row>
    <row r="153" spans="1:15" x14ac:dyDescent="0.25">
      <c r="A153" s="217" t="s">
        <v>89</v>
      </c>
      <c r="B153" s="199" t="s">
        <v>16</v>
      </c>
      <c r="C153" s="199">
        <f>'IOP Quick Assessment Tool'!$B$118</f>
        <v>18</v>
      </c>
      <c r="D153" s="199">
        <v>4</v>
      </c>
      <c r="E153" s="199">
        <f>IF('IOP Quick Assessment Tool'!$L$118="✓",1,0)</f>
        <v>0</v>
      </c>
      <c r="F153" s="109"/>
    </row>
    <row r="154" spans="1:15" x14ac:dyDescent="0.25">
      <c r="A154" s="217" t="s">
        <v>89</v>
      </c>
      <c r="B154" s="199" t="s">
        <v>16</v>
      </c>
      <c r="C154" s="199">
        <f>'IOP Quick Assessment Tool'!$B$120</f>
        <v>19</v>
      </c>
      <c r="D154" s="199">
        <v>1</v>
      </c>
      <c r="E154" s="199">
        <f>IF('IOP Quick Assessment Tool'!$F$120="✓",1,0)</f>
        <v>0</v>
      </c>
      <c r="F154" s="109"/>
    </row>
    <row r="155" spans="1:15" x14ac:dyDescent="0.25">
      <c r="A155" s="217" t="s">
        <v>89</v>
      </c>
      <c r="B155" s="199" t="s">
        <v>16</v>
      </c>
      <c r="C155" s="199">
        <f>'IOP Quick Assessment Tool'!$B$120</f>
        <v>19</v>
      </c>
      <c r="D155" s="199">
        <v>2</v>
      </c>
      <c r="E155" s="199">
        <f>IF('IOP Quick Assessment Tool'!$H$120="✓",1,0)</f>
        <v>0</v>
      </c>
      <c r="F155" s="109"/>
    </row>
    <row r="156" spans="1:15" x14ac:dyDescent="0.25">
      <c r="A156" s="217" t="s">
        <v>89</v>
      </c>
      <c r="B156" s="199" t="s">
        <v>16</v>
      </c>
      <c r="C156" s="199">
        <f>'IOP Quick Assessment Tool'!$B$120</f>
        <v>19</v>
      </c>
      <c r="D156" s="199">
        <v>3</v>
      </c>
      <c r="E156" s="199">
        <f>IF('IOP Quick Assessment Tool'!$J$120="✓",1,0)</f>
        <v>0</v>
      </c>
      <c r="F156" s="109"/>
    </row>
    <row r="157" spans="1:15" x14ac:dyDescent="0.25">
      <c r="A157" s="217" t="s">
        <v>89</v>
      </c>
      <c r="B157" s="199" t="s">
        <v>16</v>
      </c>
      <c r="C157" s="199">
        <f>'IOP Quick Assessment Tool'!$B$120</f>
        <v>19</v>
      </c>
      <c r="D157" s="199">
        <v>4</v>
      </c>
      <c r="E157" s="199">
        <f>IF('IOP Quick Assessment Tool'!$L$120="✓",1,0)</f>
        <v>0</v>
      </c>
      <c r="F157" s="109"/>
    </row>
    <row r="158" spans="1:15" x14ac:dyDescent="0.25">
      <c r="A158" s="217" t="s">
        <v>89</v>
      </c>
      <c r="B158" s="199" t="s">
        <v>16</v>
      </c>
      <c r="C158" s="199">
        <f>'IOP Quick Assessment Tool'!$B$122</f>
        <v>20</v>
      </c>
      <c r="D158" s="199">
        <v>1</v>
      </c>
      <c r="E158" s="199">
        <f>IF('IOP Quick Assessment Tool'!$F$122="✓",1,0)</f>
        <v>0</v>
      </c>
      <c r="F158" s="109"/>
    </row>
    <row r="159" spans="1:15" x14ac:dyDescent="0.25">
      <c r="A159" s="217" t="s">
        <v>89</v>
      </c>
      <c r="B159" s="199" t="s">
        <v>16</v>
      </c>
      <c r="C159" s="199">
        <f>'IOP Quick Assessment Tool'!$B$122</f>
        <v>20</v>
      </c>
      <c r="D159" s="199">
        <v>2</v>
      </c>
      <c r="E159" s="199">
        <f>IF('IOP Quick Assessment Tool'!$H$122="✓",1,0)</f>
        <v>0</v>
      </c>
      <c r="F159" s="109"/>
    </row>
    <row r="160" spans="1:15" x14ac:dyDescent="0.25">
      <c r="A160" s="217" t="s">
        <v>89</v>
      </c>
      <c r="B160" s="199" t="s">
        <v>16</v>
      </c>
      <c r="C160" s="199">
        <f>'IOP Quick Assessment Tool'!$B$122</f>
        <v>20</v>
      </c>
      <c r="D160" s="199">
        <v>3</v>
      </c>
      <c r="E160" s="199">
        <f>IF('IOP Quick Assessment Tool'!$J$122="✓",1,0)</f>
        <v>0</v>
      </c>
      <c r="F160" s="109"/>
    </row>
    <row r="161" spans="1:6" x14ac:dyDescent="0.25">
      <c r="A161" s="217" t="s">
        <v>89</v>
      </c>
      <c r="B161" s="199" t="s">
        <v>16</v>
      </c>
      <c r="C161" s="199">
        <f>'IOP Quick Assessment Tool'!$B$122</f>
        <v>20</v>
      </c>
      <c r="D161" s="199">
        <v>4</v>
      </c>
      <c r="E161" s="199">
        <f>IF('IOP Quick Assessment Tool'!$L$122="✓",1,0)</f>
        <v>0</v>
      </c>
      <c r="F161" s="109"/>
    </row>
    <row r="162" spans="1:6" x14ac:dyDescent="0.25">
      <c r="A162" s="217" t="s">
        <v>89</v>
      </c>
      <c r="B162" s="199" t="s">
        <v>16</v>
      </c>
      <c r="C162" s="199">
        <f>'IOP Quick Assessment Tool'!$B$124</f>
        <v>21</v>
      </c>
      <c r="D162" s="199">
        <v>1</v>
      </c>
      <c r="E162" s="199">
        <f>IF('IOP Quick Assessment Tool'!$F$124="✓",1,0)</f>
        <v>0</v>
      </c>
      <c r="F162" s="109"/>
    </row>
    <row r="163" spans="1:6" x14ac:dyDescent="0.25">
      <c r="A163" s="217" t="s">
        <v>89</v>
      </c>
      <c r="B163" s="199" t="s">
        <v>16</v>
      </c>
      <c r="C163" s="199">
        <f>'IOP Quick Assessment Tool'!$B$124</f>
        <v>21</v>
      </c>
      <c r="D163" s="199">
        <v>2</v>
      </c>
      <c r="E163" s="199">
        <f>IF('IOP Quick Assessment Tool'!$H$124="✓",1,0)</f>
        <v>0</v>
      </c>
      <c r="F163" s="109"/>
    </row>
    <row r="164" spans="1:6" x14ac:dyDescent="0.25">
      <c r="A164" s="217" t="s">
        <v>89</v>
      </c>
      <c r="B164" s="199" t="s">
        <v>16</v>
      </c>
      <c r="C164" s="199">
        <f>'IOP Quick Assessment Tool'!$B$124</f>
        <v>21</v>
      </c>
      <c r="D164" s="199">
        <v>3</v>
      </c>
      <c r="E164" s="199">
        <f>IF('IOP Quick Assessment Tool'!$J$124="✓",1,0)</f>
        <v>0</v>
      </c>
      <c r="F164" s="109"/>
    </row>
    <row r="165" spans="1:6" x14ac:dyDescent="0.25">
      <c r="A165" s="217" t="s">
        <v>89</v>
      </c>
      <c r="B165" s="199" t="s">
        <v>16</v>
      </c>
      <c r="C165" s="199">
        <f>'IOP Quick Assessment Tool'!$B$124</f>
        <v>21</v>
      </c>
      <c r="D165" s="199">
        <v>4</v>
      </c>
      <c r="E165" s="199">
        <f>IF('IOP Quick Assessment Tool'!$L$124="✓",1,0)</f>
        <v>0</v>
      </c>
      <c r="F165" s="109"/>
    </row>
    <row r="166" spans="1:6" x14ac:dyDescent="0.25">
      <c r="A166" s="217" t="s">
        <v>89</v>
      </c>
      <c r="B166" s="199" t="s">
        <v>16</v>
      </c>
      <c r="C166" s="199">
        <f>'IOP Quick Assessment Tool'!$B$126</f>
        <v>22</v>
      </c>
      <c r="D166" s="199">
        <v>1</v>
      </c>
      <c r="E166" s="199">
        <f>IF('IOP Quick Assessment Tool'!$F$126="✓",1,0)</f>
        <v>0</v>
      </c>
      <c r="F166" s="109"/>
    </row>
    <row r="167" spans="1:6" x14ac:dyDescent="0.25">
      <c r="A167" s="217" t="s">
        <v>89</v>
      </c>
      <c r="B167" s="199" t="s">
        <v>16</v>
      </c>
      <c r="C167" s="199">
        <f>'IOP Quick Assessment Tool'!$B$126</f>
        <v>22</v>
      </c>
      <c r="D167" s="199">
        <v>2</v>
      </c>
      <c r="E167" s="199">
        <f>IF('IOP Quick Assessment Tool'!$H$126="✓",1,0)</f>
        <v>0</v>
      </c>
      <c r="F167" s="109"/>
    </row>
    <row r="168" spans="1:6" x14ac:dyDescent="0.25">
      <c r="A168" s="217" t="s">
        <v>89</v>
      </c>
      <c r="B168" s="199" t="s">
        <v>16</v>
      </c>
      <c r="C168" s="199">
        <f>'IOP Quick Assessment Tool'!$B$126</f>
        <v>22</v>
      </c>
      <c r="D168" s="199">
        <v>3</v>
      </c>
      <c r="E168" s="199">
        <f>IF('IOP Quick Assessment Tool'!$J$126="✓",1,0)</f>
        <v>0</v>
      </c>
      <c r="F168" s="109"/>
    </row>
    <row r="169" spans="1:6" x14ac:dyDescent="0.25">
      <c r="A169" s="217" t="s">
        <v>89</v>
      </c>
      <c r="B169" s="199" t="s">
        <v>16</v>
      </c>
      <c r="C169" s="199">
        <f>'IOP Quick Assessment Tool'!$B$126</f>
        <v>22</v>
      </c>
      <c r="D169" s="199">
        <v>4</v>
      </c>
      <c r="E169" s="199">
        <f>IF('IOP Quick Assessment Tool'!$L$126="✓",1,0)</f>
        <v>0</v>
      </c>
      <c r="F169" s="109"/>
    </row>
    <row r="170" spans="1:6" x14ac:dyDescent="0.25">
      <c r="A170" s="217" t="s">
        <v>89</v>
      </c>
      <c r="B170" s="199" t="s">
        <v>16</v>
      </c>
      <c r="C170" s="199">
        <f>'IOP Quick Assessment Tool'!$B$128</f>
        <v>23</v>
      </c>
      <c r="D170" s="199">
        <v>1</v>
      </c>
      <c r="E170" s="199">
        <f>IF('IOP Quick Assessment Tool'!$F$128="✓",1,0)</f>
        <v>0</v>
      </c>
      <c r="F170" s="109"/>
    </row>
    <row r="171" spans="1:6" x14ac:dyDescent="0.25">
      <c r="A171" s="217" t="s">
        <v>89</v>
      </c>
      <c r="B171" s="199" t="s">
        <v>16</v>
      </c>
      <c r="C171" s="199">
        <f>'IOP Quick Assessment Tool'!$B$128</f>
        <v>23</v>
      </c>
      <c r="D171" s="199">
        <v>2</v>
      </c>
      <c r="E171" s="199">
        <f>IF('IOP Quick Assessment Tool'!$H$128="✓",1,0)</f>
        <v>0</v>
      </c>
      <c r="F171" s="109"/>
    </row>
    <row r="172" spans="1:6" x14ac:dyDescent="0.25">
      <c r="A172" s="217" t="s">
        <v>89</v>
      </c>
      <c r="B172" s="199" t="s">
        <v>16</v>
      </c>
      <c r="C172" s="199">
        <f>'IOP Quick Assessment Tool'!$B$128</f>
        <v>23</v>
      </c>
      <c r="D172" s="199">
        <v>3</v>
      </c>
      <c r="E172" s="199">
        <f>IF('IOP Quick Assessment Tool'!$J$128="✓",1,0)</f>
        <v>0</v>
      </c>
      <c r="F172" s="109"/>
    </row>
    <row r="173" spans="1:6" x14ac:dyDescent="0.25">
      <c r="A173" s="217" t="s">
        <v>89</v>
      </c>
      <c r="B173" s="199" t="s">
        <v>16</v>
      </c>
      <c r="C173" s="199">
        <f>'IOP Quick Assessment Tool'!$B$128</f>
        <v>23</v>
      </c>
      <c r="D173" s="199">
        <v>4</v>
      </c>
      <c r="E173" s="199">
        <f>IF('IOP Quick Assessment Tool'!$L$128="✓",1,0)</f>
        <v>0</v>
      </c>
      <c r="F173" s="109"/>
    </row>
    <row r="174" spans="1:6" x14ac:dyDescent="0.25">
      <c r="A174" s="217" t="s">
        <v>89</v>
      </c>
      <c r="B174" s="199" t="s">
        <v>16</v>
      </c>
      <c r="C174" s="199">
        <f>'IOP Quick Assessment Tool'!$B$130</f>
        <v>24</v>
      </c>
      <c r="D174" s="199">
        <v>1</v>
      </c>
      <c r="E174" s="199">
        <f>IF('IOP Quick Assessment Tool'!$F$130="✓",1,0)</f>
        <v>0</v>
      </c>
      <c r="F174" s="109"/>
    </row>
    <row r="175" spans="1:6" x14ac:dyDescent="0.25">
      <c r="A175" s="217" t="s">
        <v>89</v>
      </c>
      <c r="B175" s="199" t="s">
        <v>16</v>
      </c>
      <c r="C175" s="199">
        <f>'IOP Quick Assessment Tool'!$B$130</f>
        <v>24</v>
      </c>
      <c r="D175" s="199">
        <v>2</v>
      </c>
      <c r="E175" s="199">
        <f>IF('IOP Quick Assessment Tool'!$H$130="✓",1,0)</f>
        <v>0</v>
      </c>
      <c r="F175" s="109"/>
    </row>
    <row r="176" spans="1:6" x14ac:dyDescent="0.25">
      <c r="A176" s="217" t="s">
        <v>89</v>
      </c>
      <c r="B176" s="199" t="s">
        <v>16</v>
      </c>
      <c r="C176" s="199">
        <f>'IOP Quick Assessment Tool'!$B$130</f>
        <v>24</v>
      </c>
      <c r="D176" s="199">
        <v>3</v>
      </c>
      <c r="E176" s="199">
        <f>IF('IOP Quick Assessment Tool'!$J$130="✓",1,0)</f>
        <v>0</v>
      </c>
      <c r="F176" s="109"/>
    </row>
    <row r="177" spans="1:6" x14ac:dyDescent="0.25">
      <c r="A177" s="217" t="s">
        <v>89</v>
      </c>
      <c r="B177" s="199" t="s">
        <v>16</v>
      </c>
      <c r="C177" s="199">
        <f>'IOP Quick Assessment Tool'!$B$130</f>
        <v>24</v>
      </c>
      <c r="D177" s="199">
        <v>4</v>
      </c>
      <c r="E177" s="199">
        <f>IF('IOP Quick Assessment Tool'!$L$130="✓",1,0)</f>
        <v>0</v>
      </c>
      <c r="F177" s="109"/>
    </row>
    <row r="178" spans="1:6" x14ac:dyDescent="0.25">
      <c r="A178" s="217" t="s">
        <v>89</v>
      </c>
      <c r="B178" s="199" t="s">
        <v>16</v>
      </c>
      <c r="C178" s="199">
        <f>'IOP Quick Assessment Tool'!$B$132</f>
        <v>25</v>
      </c>
      <c r="D178" s="199">
        <v>1</v>
      </c>
      <c r="E178" s="199">
        <f>IF('IOP Quick Assessment Tool'!$F$132="✓",1,0)</f>
        <v>0</v>
      </c>
      <c r="F178" s="109"/>
    </row>
    <row r="179" spans="1:6" x14ac:dyDescent="0.25">
      <c r="A179" s="217" t="s">
        <v>89</v>
      </c>
      <c r="B179" s="199" t="s">
        <v>16</v>
      </c>
      <c r="C179" s="199">
        <f>'IOP Quick Assessment Tool'!$B$132</f>
        <v>25</v>
      </c>
      <c r="D179" s="199">
        <v>2</v>
      </c>
      <c r="E179" s="199">
        <f>IF('IOP Quick Assessment Tool'!$H$132="✓",1,0)</f>
        <v>0</v>
      </c>
      <c r="F179" s="109"/>
    </row>
    <row r="180" spans="1:6" x14ac:dyDescent="0.25">
      <c r="A180" s="217" t="s">
        <v>89</v>
      </c>
      <c r="B180" s="199" t="s">
        <v>16</v>
      </c>
      <c r="C180" s="199">
        <f>'IOP Quick Assessment Tool'!$B$132</f>
        <v>25</v>
      </c>
      <c r="D180" s="199">
        <v>3</v>
      </c>
      <c r="E180" s="199">
        <f>IF('IOP Quick Assessment Tool'!$J$132="✓",1,0)</f>
        <v>0</v>
      </c>
      <c r="F180" s="109"/>
    </row>
    <row r="181" spans="1:6" x14ac:dyDescent="0.25">
      <c r="A181" s="217" t="s">
        <v>89</v>
      </c>
      <c r="B181" s="199" t="s">
        <v>16</v>
      </c>
      <c r="C181" s="199">
        <f>'IOP Quick Assessment Tool'!$B$132</f>
        <v>25</v>
      </c>
      <c r="D181" s="199">
        <v>4</v>
      </c>
      <c r="E181" s="199">
        <f>IF('IOP Quick Assessment Tool'!$L$132="✓",1,0)</f>
        <v>0</v>
      </c>
      <c r="F181" s="109"/>
    </row>
    <row r="182" spans="1:6" x14ac:dyDescent="0.25">
      <c r="A182" s="217" t="s">
        <v>89</v>
      </c>
      <c r="B182" s="199" t="s">
        <v>16</v>
      </c>
      <c r="C182" s="199">
        <f>'IOP Quick Assessment Tool'!$B$134</f>
        <v>26</v>
      </c>
      <c r="D182" s="199">
        <v>1</v>
      </c>
      <c r="E182" s="199">
        <f>IF('IOP Quick Assessment Tool'!$F$134="✓",1,0)</f>
        <v>0</v>
      </c>
      <c r="F182" s="109"/>
    </row>
    <row r="183" spans="1:6" x14ac:dyDescent="0.25">
      <c r="A183" s="217" t="s">
        <v>89</v>
      </c>
      <c r="B183" s="199" t="s">
        <v>16</v>
      </c>
      <c r="C183" s="199">
        <f>'IOP Quick Assessment Tool'!$B$134</f>
        <v>26</v>
      </c>
      <c r="D183" s="199">
        <v>2</v>
      </c>
      <c r="E183" s="199">
        <f>IF('IOP Quick Assessment Tool'!$H$134="✓",1,0)</f>
        <v>0</v>
      </c>
      <c r="F183" s="109"/>
    </row>
    <row r="184" spans="1:6" x14ac:dyDescent="0.25">
      <c r="A184" s="217" t="s">
        <v>89</v>
      </c>
      <c r="B184" s="199" t="s">
        <v>16</v>
      </c>
      <c r="C184" s="199">
        <f>'IOP Quick Assessment Tool'!$B$134</f>
        <v>26</v>
      </c>
      <c r="D184" s="199">
        <v>3</v>
      </c>
      <c r="E184" s="199">
        <f>IF('IOP Quick Assessment Tool'!$J$134="✓",1,0)</f>
        <v>0</v>
      </c>
      <c r="F184" s="109"/>
    </row>
    <row r="185" spans="1:6" x14ac:dyDescent="0.25">
      <c r="A185" s="217" t="s">
        <v>89</v>
      </c>
      <c r="B185" s="199" t="s">
        <v>16</v>
      </c>
      <c r="C185" s="199">
        <f>'IOP Quick Assessment Tool'!$B$134</f>
        <v>26</v>
      </c>
      <c r="D185" s="199">
        <v>4</v>
      </c>
      <c r="E185" s="199">
        <f>IF('IOP Quick Assessment Tool'!$L$134="✓",1,0)</f>
        <v>0</v>
      </c>
      <c r="F185" s="109"/>
    </row>
    <row r="186" spans="1:6" x14ac:dyDescent="0.25">
      <c r="A186" s="217" t="s">
        <v>89</v>
      </c>
      <c r="B186" s="199" t="s">
        <v>16</v>
      </c>
      <c r="C186" s="199">
        <f>'IOP Quick Assessment Tool'!$B$136</f>
        <v>27</v>
      </c>
      <c r="D186" s="199">
        <v>1</v>
      </c>
      <c r="E186" s="199">
        <f>IF('IOP Quick Assessment Tool'!$F$136="✓",1,0)</f>
        <v>0</v>
      </c>
      <c r="F186" s="109"/>
    </row>
    <row r="187" spans="1:6" x14ac:dyDescent="0.25">
      <c r="A187" s="217" t="s">
        <v>89</v>
      </c>
      <c r="B187" s="199" t="s">
        <v>16</v>
      </c>
      <c r="C187" s="199">
        <f>'IOP Quick Assessment Tool'!$B$136</f>
        <v>27</v>
      </c>
      <c r="D187" s="199">
        <v>2</v>
      </c>
      <c r="E187" s="199">
        <f>IF('IOP Quick Assessment Tool'!$H$136="✓",1,0)</f>
        <v>0</v>
      </c>
      <c r="F187" s="109"/>
    </row>
    <row r="188" spans="1:6" x14ac:dyDescent="0.25">
      <c r="A188" s="217" t="s">
        <v>89</v>
      </c>
      <c r="B188" s="199" t="s">
        <v>16</v>
      </c>
      <c r="C188" s="199">
        <f>'IOP Quick Assessment Tool'!$B$136</f>
        <v>27</v>
      </c>
      <c r="D188" s="199">
        <v>3</v>
      </c>
      <c r="E188" s="199">
        <f>IF('IOP Quick Assessment Tool'!$J$136="✓",1,0)</f>
        <v>0</v>
      </c>
      <c r="F188" s="109"/>
    </row>
    <row r="189" spans="1:6" x14ac:dyDescent="0.25">
      <c r="A189" s="217" t="s">
        <v>89</v>
      </c>
      <c r="B189" s="199" t="s">
        <v>16</v>
      </c>
      <c r="C189" s="199">
        <f>'IOP Quick Assessment Tool'!$B$136</f>
        <v>27</v>
      </c>
      <c r="D189" s="199">
        <v>4</v>
      </c>
      <c r="E189" s="199">
        <f>IF('IOP Quick Assessment Tool'!$L$136="✓",1,0)</f>
        <v>0</v>
      </c>
      <c r="F189" s="109"/>
    </row>
    <row r="190" spans="1:6" x14ac:dyDescent="0.25">
      <c r="A190" s="217" t="s">
        <v>89</v>
      </c>
      <c r="B190" s="199" t="s">
        <v>16</v>
      </c>
      <c r="C190" s="199">
        <f>'IOP Quick Assessment Tool'!$B$138</f>
        <v>28</v>
      </c>
      <c r="D190" s="199">
        <v>1</v>
      </c>
      <c r="E190" s="199">
        <f>IF('IOP Quick Assessment Tool'!$F$138="✓",1,0)</f>
        <v>0</v>
      </c>
      <c r="F190" s="109"/>
    </row>
    <row r="191" spans="1:6" x14ac:dyDescent="0.25">
      <c r="A191" s="217" t="s">
        <v>89</v>
      </c>
      <c r="B191" s="199" t="s">
        <v>16</v>
      </c>
      <c r="C191" s="199">
        <f>'IOP Quick Assessment Tool'!$B$138</f>
        <v>28</v>
      </c>
      <c r="D191" s="199">
        <v>2</v>
      </c>
      <c r="E191" s="199">
        <f>IF('IOP Quick Assessment Tool'!$H$138="✓",1,0)</f>
        <v>0</v>
      </c>
      <c r="F191" s="109"/>
    </row>
    <row r="192" spans="1:6" x14ac:dyDescent="0.25">
      <c r="A192" s="217" t="s">
        <v>89</v>
      </c>
      <c r="B192" s="199" t="s">
        <v>16</v>
      </c>
      <c r="C192" s="199">
        <f>'IOP Quick Assessment Tool'!$B$138</f>
        <v>28</v>
      </c>
      <c r="D192" s="199">
        <v>3</v>
      </c>
      <c r="E192" s="199">
        <f>IF('IOP Quick Assessment Tool'!$J$138="✓",1,0)</f>
        <v>0</v>
      </c>
      <c r="F192" s="109"/>
    </row>
    <row r="193" spans="1:6" x14ac:dyDescent="0.25">
      <c r="A193" s="217" t="s">
        <v>89</v>
      </c>
      <c r="B193" s="199" t="s">
        <v>16</v>
      </c>
      <c r="C193" s="199">
        <f>'IOP Quick Assessment Tool'!$B$138</f>
        <v>28</v>
      </c>
      <c r="D193" s="199">
        <v>4</v>
      </c>
      <c r="E193" s="199">
        <f>IF('IOP Quick Assessment Tool'!$L$138="✓",1,0)</f>
        <v>0</v>
      </c>
      <c r="F193" s="109"/>
    </row>
    <row r="194" spans="1:6" x14ac:dyDescent="0.25">
      <c r="A194" s="217" t="s">
        <v>89</v>
      </c>
      <c r="B194" s="199" t="s">
        <v>16</v>
      </c>
      <c r="C194" s="199">
        <f>'IOP Quick Assessment Tool'!$B$140</f>
        <v>29</v>
      </c>
      <c r="D194" s="199">
        <v>1</v>
      </c>
      <c r="E194" s="199">
        <f>IF('IOP Quick Assessment Tool'!$F$140="✓",1,0)</f>
        <v>0</v>
      </c>
      <c r="F194" s="109"/>
    </row>
    <row r="195" spans="1:6" x14ac:dyDescent="0.25">
      <c r="A195" s="217" t="s">
        <v>89</v>
      </c>
      <c r="B195" s="199" t="s">
        <v>16</v>
      </c>
      <c r="C195" s="199">
        <f>'IOP Quick Assessment Tool'!$B$140</f>
        <v>29</v>
      </c>
      <c r="D195" s="199">
        <v>2</v>
      </c>
      <c r="E195" s="199">
        <f>IF('IOP Quick Assessment Tool'!$H$140="✓",1,0)</f>
        <v>0</v>
      </c>
      <c r="F195" s="109"/>
    </row>
    <row r="196" spans="1:6" x14ac:dyDescent="0.25">
      <c r="A196" s="217" t="s">
        <v>89</v>
      </c>
      <c r="B196" s="199" t="s">
        <v>16</v>
      </c>
      <c r="C196" s="199">
        <f>'IOP Quick Assessment Tool'!$B$140</f>
        <v>29</v>
      </c>
      <c r="D196" s="199">
        <v>3</v>
      </c>
      <c r="E196" s="199">
        <f>IF('IOP Quick Assessment Tool'!$J$140="✓",1,0)</f>
        <v>0</v>
      </c>
      <c r="F196" s="109"/>
    </row>
    <row r="197" spans="1:6" x14ac:dyDescent="0.25">
      <c r="A197" s="217" t="s">
        <v>89</v>
      </c>
      <c r="B197" s="199" t="s">
        <v>16</v>
      </c>
      <c r="C197" s="199">
        <f>'IOP Quick Assessment Tool'!$B$140</f>
        <v>29</v>
      </c>
      <c r="D197" s="199">
        <v>4</v>
      </c>
      <c r="E197" s="199">
        <f>IF('IOP Quick Assessment Tool'!$L$140="✓",1,0)</f>
        <v>0</v>
      </c>
      <c r="F197" s="109"/>
    </row>
    <row r="198" spans="1:6" x14ac:dyDescent="0.25">
      <c r="A198" s="217" t="s">
        <v>89</v>
      </c>
      <c r="B198" s="199" t="s">
        <v>16</v>
      </c>
      <c r="C198" s="199">
        <f>'IOP Quick Assessment Tool'!$B$142</f>
        <v>30</v>
      </c>
      <c r="D198" s="199">
        <v>1</v>
      </c>
      <c r="E198" s="199">
        <f>IF('IOP Quick Assessment Tool'!$F$142="✓",1,0)</f>
        <v>0</v>
      </c>
      <c r="F198" s="109"/>
    </row>
    <row r="199" spans="1:6" x14ac:dyDescent="0.25">
      <c r="A199" s="217" t="s">
        <v>89</v>
      </c>
      <c r="B199" s="199" t="s">
        <v>16</v>
      </c>
      <c r="C199" s="199">
        <f>'IOP Quick Assessment Tool'!$B$142</f>
        <v>30</v>
      </c>
      <c r="D199" s="199">
        <v>2</v>
      </c>
      <c r="E199" s="199">
        <f>IF('IOP Quick Assessment Tool'!$H$142="✓",1,0)</f>
        <v>0</v>
      </c>
      <c r="F199" s="109"/>
    </row>
    <row r="200" spans="1:6" x14ac:dyDescent="0.25">
      <c r="A200" s="217" t="s">
        <v>89</v>
      </c>
      <c r="B200" s="199" t="s">
        <v>16</v>
      </c>
      <c r="C200" s="199">
        <f>'IOP Quick Assessment Tool'!$B$142</f>
        <v>30</v>
      </c>
      <c r="D200" s="199">
        <v>3</v>
      </c>
      <c r="E200" s="199">
        <f>IF('IOP Quick Assessment Tool'!$J$142="✓",1,0)</f>
        <v>0</v>
      </c>
      <c r="F200" s="109"/>
    </row>
    <row r="201" spans="1:6" x14ac:dyDescent="0.25">
      <c r="A201" s="217" t="s">
        <v>89</v>
      </c>
      <c r="B201" s="199" t="s">
        <v>16</v>
      </c>
      <c r="C201" s="199">
        <f>'IOP Quick Assessment Tool'!$B$142</f>
        <v>30</v>
      </c>
      <c r="D201" s="199">
        <v>4</v>
      </c>
      <c r="E201" s="199">
        <f>IF('IOP Quick Assessment Tool'!$L$142="✓",1,0)</f>
        <v>0</v>
      </c>
      <c r="F201" s="109"/>
    </row>
    <row r="202" spans="1:6" x14ac:dyDescent="0.25">
      <c r="A202" s="217" t="s">
        <v>89</v>
      </c>
      <c r="B202" s="199" t="s">
        <v>16</v>
      </c>
      <c r="C202" s="199">
        <f>'IOP Quick Assessment Tool'!$B$144</f>
        <v>31</v>
      </c>
      <c r="D202" s="199">
        <v>1</v>
      </c>
      <c r="E202" s="199">
        <f>IF('IOP Quick Assessment Tool'!$F$144="✓",1,0)</f>
        <v>0</v>
      </c>
      <c r="F202" s="109"/>
    </row>
    <row r="203" spans="1:6" x14ac:dyDescent="0.25">
      <c r="A203" s="217" t="s">
        <v>89</v>
      </c>
      <c r="B203" s="199" t="s">
        <v>16</v>
      </c>
      <c r="C203" s="199">
        <f>'IOP Quick Assessment Tool'!$B$144</f>
        <v>31</v>
      </c>
      <c r="D203" s="199">
        <v>2</v>
      </c>
      <c r="E203" s="199">
        <f>IF('IOP Quick Assessment Tool'!$H$144="✓",1,0)</f>
        <v>0</v>
      </c>
      <c r="F203" s="109"/>
    </row>
    <row r="204" spans="1:6" x14ac:dyDescent="0.25">
      <c r="A204" s="217" t="s">
        <v>89</v>
      </c>
      <c r="B204" s="199" t="s">
        <v>16</v>
      </c>
      <c r="C204" s="199">
        <f>'IOP Quick Assessment Tool'!$B$144</f>
        <v>31</v>
      </c>
      <c r="D204" s="199">
        <v>3</v>
      </c>
      <c r="E204" s="199">
        <f>IF('IOP Quick Assessment Tool'!$J$144="✓",1,0)</f>
        <v>0</v>
      </c>
      <c r="F204" s="109"/>
    </row>
    <row r="205" spans="1:6" x14ac:dyDescent="0.25">
      <c r="A205" s="217" t="s">
        <v>89</v>
      </c>
      <c r="B205" s="199" t="s">
        <v>16</v>
      </c>
      <c r="C205" s="199">
        <f>'IOP Quick Assessment Tool'!$B$144</f>
        <v>31</v>
      </c>
      <c r="D205" s="199">
        <v>4</v>
      </c>
      <c r="E205" s="199">
        <f>IF('IOP Quick Assessment Tool'!$L$144="✓",1,0)</f>
        <v>0</v>
      </c>
      <c r="F205" s="109"/>
    </row>
    <row r="206" spans="1:6" x14ac:dyDescent="0.25">
      <c r="A206" s="217" t="s">
        <v>89</v>
      </c>
      <c r="B206" s="199" t="s">
        <v>16</v>
      </c>
      <c r="C206" s="199">
        <f>'IOP Quick Assessment Tool'!$B$146</f>
        <v>32</v>
      </c>
      <c r="D206" s="199">
        <v>1</v>
      </c>
      <c r="E206" s="199">
        <f>IF('IOP Quick Assessment Tool'!$F$146="✓",1,0)</f>
        <v>0</v>
      </c>
      <c r="F206" s="109"/>
    </row>
    <row r="207" spans="1:6" x14ac:dyDescent="0.25">
      <c r="A207" s="217" t="s">
        <v>89</v>
      </c>
      <c r="B207" s="199" t="s">
        <v>16</v>
      </c>
      <c r="C207" s="199">
        <f>'IOP Quick Assessment Tool'!$B$146</f>
        <v>32</v>
      </c>
      <c r="D207" s="199">
        <v>2</v>
      </c>
      <c r="E207" s="199">
        <f>IF('IOP Quick Assessment Tool'!$H$146="✓",1,0)</f>
        <v>0</v>
      </c>
      <c r="F207" s="109"/>
    </row>
    <row r="208" spans="1:6" x14ac:dyDescent="0.25">
      <c r="A208" s="217" t="s">
        <v>89</v>
      </c>
      <c r="B208" s="199" t="s">
        <v>16</v>
      </c>
      <c r="C208" s="199">
        <f>'IOP Quick Assessment Tool'!$B$146</f>
        <v>32</v>
      </c>
      <c r="D208" s="199">
        <v>3</v>
      </c>
      <c r="E208" s="199">
        <f>IF('IOP Quick Assessment Tool'!$J$146="✓",1,0)</f>
        <v>0</v>
      </c>
      <c r="F208" s="109"/>
    </row>
    <row r="209" spans="1:6" x14ac:dyDescent="0.25">
      <c r="A209" s="217" t="s">
        <v>89</v>
      </c>
      <c r="B209" s="199" t="s">
        <v>16</v>
      </c>
      <c r="C209" s="199">
        <f>'IOP Quick Assessment Tool'!$B$146</f>
        <v>32</v>
      </c>
      <c r="D209" s="199">
        <v>4</v>
      </c>
      <c r="E209" s="199">
        <f>IF('IOP Quick Assessment Tool'!$L$146="✓",1,0)</f>
        <v>0</v>
      </c>
      <c r="F209" s="109"/>
    </row>
    <row r="210" spans="1:6" x14ac:dyDescent="0.25">
      <c r="A210" s="217" t="s">
        <v>89</v>
      </c>
      <c r="B210" s="199" t="s">
        <v>16</v>
      </c>
      <c r="C210" s="199">
        <f>'IOP Quick Assessment Tool'!$B$148</f>
        <v>33</v>
      </c>
      <c r="D210" s="199">
        <v>1</v>
      </c>
      <c r="E210" s="199">
        <f>IF('IOP Quick Assessment Tool'!$F$148="✓",1,0)</f>
        <v>0</v>
      </c>
      <c r="F210" s="109"/>
    </row>
    <row r="211" spans="1:6" x14ac:dyDescent="0.25">
      <c r="A211" s="217" t="s">
        <v>89</v>
      </c>
      <c r="B211" s="199" t="s">
        <v>16</v>
      </c>
      <c r="C211" s="199">
        <f>'IOP Quick Assessment Tool'!$B$148</f>
        <v>33</v>
      </c>
      <c r="D211" s="199">
        <v>2</v>
      </c>
      <c r="E211" s="199">
        <f>IF('IOP Quick Assessment Tool'!$H$148="✓",1,0)</f>
        <v>0</v>
      </c>
      <c r="F211" s="109"/>
    </row>
    <row r="212" spans="1:6" x14ac:dyDescent="0.25">
      <c r="A212" s="217" t="s">
        <v>89</v>
      </c>
      <c r="B212" s="199" t="s">
        <v>16</v>
      </c>
      <c r="C212" s="199">
        <f>'IOP Quick Assessment Tool'!$B$148</f>
        <v>33</v>
      </c>
      <c r="D212" s="199">
        <v>3</v>
      </c>
      <c r="E212" s="199">
        <f>IF('IOP Quick Assessment Tool'!$J$148="✓",1,0)</f>
        <v>0</v>
      </c>
      <c r="F212" s="109"/>
    </row>
    <row r="213" spans="1:6" x14ac:dyDescent="0.25">
      <c r="A213" s="217" t="s">
        <v>89</v>
      </c>
      <c r="B213" s="199" t="s">
        <v>16</v>
      </c>
      <c r="C213" s="199">
        <f>'IOP Quick Assessment Tool'!$B$148</f>
        <v>33</v>
      </c>
      <c r="D213" s="199">
        <v>4</v>
      </c>
      <c r="E213" s="199">
        <f>IF('IOP Quick Assessment Tool'!$L$148="✓",1,0)</f>
        <v>0</v>
      </c>
      <c r="F213" s="109"/>
    </row>
    <row r="214" spans="1:6" x14ac:dyDescent="0.25">
      <c r="A214" s="217" t="s">
        <v>89</v>
      </c>
      <c r="B214" s="199" t="s">
        <v>16</v>
      </c>
      <c r="C214" s="199">
        <f>'IOP Quick Assessment Tool'!$B$150</f>
        <v>34</v>
      </c>
      <c r="D214" s="199">
        <v>1</v>
      </c>
      <c r="E214" s="199">
        <f>IF('IOP Quick Assessment Tool'!$F$150="✓",1,0)</f>
        <v>0</v>
      </c>
      <c r="F214" s="109"/>
    </row>
    <row r="215" spans="1:6" x14ac:dyDescent="0.25">
      <c r="A215" s="217" t="s">
        <v>89</v>
      </c>
      <c r="B215" s="199" t="s">
        <v>16</v>
      </c>
      <c r="C215" s="199">
        <f>'IOP Quick Assessment Tool'!$B$150</f>
        <v>34</v>
      </c>
      <c r="D215" s="199">
        <v>2</v>
      </c>
      <c r="E215" s="199">
        <f>IF('IOP Quick Assessment Tool'!$H$150="✓",1,0)</f>
        <v>0</v>
      </c>
      <c r="F215" s="109"/>
    </row>
    <row r="216" spans="1:6" x14ac:dyDescent="0.25">
      <c r="A216" s="217" t="s">
        <v>89</v>
      </c>
      <c r="B216" s="199" t="s">
        <v>16</v>
      </c>
      <c r="C216" s="199">
        <f>'IOP Quick Assessment Tool'!$B$150</f>
        <v>34</v>
      </c>
      <c r="D216" s="199">
        <v>3</v>
      </c>
      <c r="E216" s="199">
        <f>IF('IOP Quick Assessment Tool'!$J$150="✓",1,0)</f>
        <v>0</v>
      </c>
      <c r="F216" s="109"/>
    </row>
    <row r="217" spans="1:6" x14ac:dyDescent="0.25">
      <c r="A217" s="217" t="s">
        <v>89</v>
      </c>
      <c r="B217" s="199" t="s">
        <v>16</v>
      </c>
      <c r="C217" s="199">
        <f>'IOP Quick Assessment Tool'!$B$150</f>
        <v>34</v>
      </c>
      <c r="D217" s="199">
        <v>4</v>
      </c>
      <c r="E217" s="199">
        <f>IF('IOP Quick Assessment Tool'!$L$150="✓",1,0)</f>
        <v>0</v>
      </c>
      <c r="F217" s="109"/>
    </row>
    <row r="218" spans="1:6" x14ac:dyDescent="0.25">
      <c r="A218" s="217" t="s">
        <v>89</v>
      </c>
      <c r="B218" s="199" t="s">
        <v>16</v>
      </c>
      <c r="C218" s="199">
        <f>'IOP Quick Assessment Tool'!$B$152</f>
        <v>35</v>
      </c>
      <c r="D218" s="199">
        <v>1</v>
      </c>
      <c r="E218" s="199">
        <f>IF('IOP Quick Assessment Tool'!$F$152="✓",1,0)</f>
        <v>0</v>
      </c>
      <c r="F218" s="109"/>
    </row>
    <row r="219" spans="1:6" x14ac:dyDescent="0.25">
      <c r="A219" s="217" t="s">
        <v>89</v>
      </c>
      <c r="B219" s="199" t="s">
        <v>16</v>
      </c>
      <c r="C219" s="199">
        <f>'IOP Quick Assessment Tool'!$B$152</f>
        <v>35</v>
      </c>
      <c r="D219" s="199">
        <v>2</v>
      </c>
      <c r="E219" s="199">
        <f>IF('IOP Quick Assessment Tool'!$H$152="✓",1,0)</f>
        <v>0</v>
      </c>
      <c r="F219" s="109"/>
    </row>
    <row r="220" spans="1:6" x14ac:dyDescent="0.25">
      <c r="A220" s="217" t="s">
        <v>89</v>
      </c>
      <c r="B220" s="199" t="s">
        <v>16</v>
      </c>
      <c r="C220" s="199">
        <f>'IOP Quick Assessment Tool'!$B$152</f>
        <v>35</v>
      </c>
      <c r="D220" s="199">
        <v>3</v>
      </c>
      <c r="E220" s="199">
        <f>IF('IOP Quick Assessment Tool'!$J$152="✓",1,0)</f>
        <v>0</v>
      </c>
      <c r="F220" s="109"/>
    </row>
    <row r="221" spans="1:6" x14ac:dyDescent="0.25">
      <c r="A221" s="217" t="s">
        <v>89</v>
      </c>
      <c r="B221" s="199" t="s">
        <v>16</v>
      </c>
      <c r="C221" s="199">
        <f>'IOP Quick Assessment Tool'!$B$152</f>
        <v>35</v>
      </c>
      <c r="D221" s="199">
        <v>4</v>
      </c>
      <c r="E221" s="199">
        <f>IF('IOP Quick Assessment Tool'!$L$152="✓",1,0)</f>
        <v>0</v>
      </c>
      <c r="F221" s="109"/>
    </row>
    <row r="222" spans="1:6" x14ac:dyDescent="0.25">
      <c r="A222" s="217" t="s">
        <v>89</v>
      </c>
      <c r="B222" s="199" t="s">
        <v>16</v>
      </c>
      <c r="C222" s="199">
        <f>'IOP Quick Assessment Tool'!$B$154</f>
        <v>36</v>
      </c>
      <c r="D222" s="199">
        <v>1</v>
      </c>
      <c r="E222" s="199">
        <f>IF('IOP Quick Assessment Tool'!$F$154="✓",1,0)</f>
        <v>0</v>
      </c>
      <c r="F222" s="109"/>
    </row>
    <row r="223" spans="1:6" x14ac:dyDescent="0.25">
      <c r="A223" s="217" t="s">
        <v>89</v>
      </c>
      <c r="B223" s="199" t="s">
        <v>16</v>
      </c>
      <c r="C223" s="199">
        <f>'IOP Quick Assessment Tool'!$B$154</f>
        <v>36</v>
      </c>
      <c r="D223" s="199">
        <v>2</v>
      </c>
      <c r="E223" s="199">
        <f>IF('IOP Quick Assessment Tool'!$H$154="✓",1,0)</f>
        <v>0</v>
      </c>
      <c r="F223" s="109"/>
    </row>
    <row r="224" spans="1:6" x14ac:dyDescent="0.25">
      <c r="A224" s="217" t="s">
        <v>89</v>
      </c>
      <c r="B224" s="199" t="s">
        <v>16</v>
      </c>
      <c r="C224" s="199">
        <f>'IOP Quick Assessment Tool'!$B$154</f>
        <v>36</v>
      </c>
      <c r="D224" s="199">
        <v>3</v>
      </c>
      <c r="E224" s="199">
        <f>IF('IOP Quick Assessment Tool'!$J$154="✓",1,0)</f>
        <v>0</v>
      </c>
      <c r="F224" s="109"/>
    </row>
    <row r="225" spans="1:6" x14ac:dyDescent="0.25">
      <c r="A225" s="217" t="s">
        <v>89</v>
      </c>
      <c r="B225" s="199" t="s">
        <v>16</v>
      </c>
      <c r="C225" s="199">
        <f>'IOP Quick Assessment Tool'!$B$154</f>
        <v>36</v>
      </c>
      <c r="D225" s="199">
        <v>4</v>
      </c>
      <c r="E225" s="199">
        <f>IF('IOP Quick Assessment Tool'!$L$154="✓",1,0)</f>
        <v>0</v>
      </c>
      <c r="F225" s="109"/>
    </row>
    <row r="226" spans="1:6" x14ac:dyDescent="0.25">
      <c r="A226" s="217" t="s">
        <v>89</v>
      </c>
      <c r="B226" s="199" t="s">
        <v>16</v>
      </c>
      <c r="C226" s="199">
        <f>'IOP Quick Assessment Tool'!$B$156</f>
        <v>37</v>
      </c>
      <c r="D226" s="199">
        <v>1</v>
      </c>
      <c r="E226" s="199">
        <f>IF('IOP Quick Assessment Tool'!$F$156="✓",1,0)</f>
        <v>0</v>
      </c>
      <c r="F226" s="109"/>
    </row>
    <row r="227" spans="1:6" x14ac:dyDescent="0.25">
      <c r="A227" s="217" t="s">
        <v>89</v>
      </c>
      <c r="B227" s="199" t="s">
        <v>16</v>
      </c>
      <c r="C227" s="199">
        <f>'IOP Quick Assessment Tool'!$B$156</f>
        <v>37</v>
      </c>
      <c r="D227" s="199">
        <v>2</v>
      </c>
      <c r="E227" s="199">
        <f>IF('IOP Quick Assessment Tool'!$H$156="✓",1,0)</f>
        <v>0</v>
      </c>
      <c r="F227" s="109"/>
    </row>
    <row r="228" spans="1:6" x14ac:dyDescent="0.25">
      <c r="A228" s="217" t="s">
        <v>89</v>
      </c>
      <c r="B228" s="199" t="s">
        <v>16</v>
      </c>
      <c r="C228" s="199">
        <f>'IOP Quick Assessment Tool'!$B$156</f>
        <v>37</v>
      </c>
      <c r="D228" s="199">
        <v>3</v>
      </c>
      <c r="E228" s="199">
        <f>IF('IOP Quick Assessment Tool'!$J$156="✓",1,0)</f>
        <v>0</v>
      </c>
      <c r="F228" s="109"/>
    </row>
    <row r="229" spans="1:6" x14ac:dyDescent="0.25">
      <c r="A229" s="217" t="s">
        <v>89</v>
      </c>
      <c r="B229" s="199" t="s">
        <v>16</v>
      </c>
      <c r="C229" s="199">
        <f>'IOP Quick Assessment Tool'!$B$156</f>
        <v>37</v>
      </c>
      <c r="D229" s="199">
        <v>4</v>
      </c>
      <c r="E229" s="199">
        <f>IF('IOP Quick Assessment Tool'!$L$156="✓",1,0)</f>
        <v>0</v>
      </c>
      <c r="F229" s="109"/>
    </row>
    <row r="230" spans="1:6" x14ac:dyDescent="0.25">
      <c r="A230" s="217" t="s">
        <v>89</v>
      </c>
      <c r="B230" s="199" t="s">
        <v>16</v>
      </c>
      <c r="C230" s="199">
        <f>'IOP Quick Assessment Tool'!$B$158</f>
        <v>38</v>
      </c>
      <c r="D230" s="199">
        <v>1</v>
      </c>
      <c r="E230" s="199">
        <f>IF('IOP Quick Assessment Tool'!$F$158="✓",1,0)</f>
        <v>0</v>
      </c>
      <c r="F230" s="109"/>
    </row>
    <row r="231" spans="1:6" x14ac:dyDescent="0.25">
      <c r="A231" s="217" t="s">
        <v>89</v>
      </c>
      <c r="B231" s="199" t="s">
        <v>16</v>
      </c>
      <c r="C231" s="199">
        <f>'IOP Quick Assessment Tool'!$B$158</f>
        <v>38</v>
      </c>
      <c r="D231" s="199">
        <v>2</v>
      </c>
      <c r="E231" s="199">
        <f>IF('IOP Quick Assessment Tool'!$H$158="✓",1,0)</f>
        <v>0</v>
      </c>
      <c r="F231" s="109"/>
    </row>
    <row r="232" spans="1:6" x14ac:dyDescent="0.25">
      <c r="A232" s="217" t="s">
        <v>89</v>
      </c>
      <c r="B232" s="199" t="s">
        <v>16</v>
      </c>
      <c r="C232" s="199">
        <f>'IOP Quick Assessment Tool'!$B$158</f>
        <v>38</v>
      </c>
      <c r="D232" s="199">
        <v>3</v>
      </c>
      <c r="E232" s="199">
        <f>IF('IOP Quick Assessment Tool'!$J$158="✓",1,0)</f>
        <v>0</v>
      </c>
      <c r="F232" s="109"/>
    </row>
    <row r="233" spans="1:6" x14ac:dyDescent="0.25">
      <c r="A233" s="217" t="s">
        <v>89</v>
      </c>
      <c r="B233" s="199" t="s">
        <v>16</v>
      </c>
      <c r="C233" s="199">
        <f>'IOP Quick Assessment Tool'!$B$158</f>
        <v>38</v>
      </c>
      <c r="D233" s="199">
        <v>4</v>
      </c>
      <c r="E233" s="199">
        <f>IF('IOP Quick Assessment Tool'!$L$158="✓",1,0)</f>
        <v>0</v>
      </c>
      <c r="F233" s="109"/>
    </row>
    <row r="234" spans="1:6" x14ac:dyDescent="0.25">
      <c r="A234" s="217" t="s">
        <v>89</v>
      </c>
      <c r="B234" s="199" t="s">
        <v>16</v>
      </c>
      <c r="C234" s="199">
        <f>'IOP Quick Assessment Tool'!$B$160</f>
        <v>39</v>
      </c>
      <c r="D234" s="199">
        <v>1</v>
      </c>
      <c r="E234" s="199">
        <f>IF('IOP Quick Assessment Tool'!$F$160="✓",1,0)</f>
        <v>0</v>
      </c>
      <c r="F234" s="109"/>
    </row>
    <row r="235" spans="1:6" x14ac:dyDescent="0.25">
      <c r="A235" s="217" t="s">
        <v>89</v>
      </c>
      <c r="B235" s="199" t="s">
        <v>16</v>
      </c>
      <c r="C235" s="199">
        <f>'IOP Quick Assessment Tool'!$B$160</f>
        <v>39</v>
      </c>
      <c r="D235" s="199">
        <v>2</v>
      </c>
      <c r="E235" s="199">
        <f>IF('IOP Quick Assessment Tool'!$H$160="✓",1,0)</f>
        <v>0</v>
      </c>
      <c r="F235" s="109"/>
    </row>
    <row r="236" spans="1:6" x14ac:dyDescent="0.25">
      <c r="A236" s="217" t="s">
        <v>89</v>
      </c>
      <c r="B236" s="199" t="s">
        <v>16</v>
      </c>
      <c r="C236" s="199">
        <f>'IOP Quick Assessment Tool'!$B$160</f>
        <v>39</v>
      </c>
      <c r="D236" s="199">
        <v>3</v>
      </c>
      <c r="E236" s="199">
        <f>IF('IOP Quick Assessment Tool'!$J$160="✓",1,0)</f>
        <v>0</v>
      </c>
      <c r="F236" s="109"/>
    </row>
    <row r="237" spans="1:6" x14ac:dyDescent="0.25">
      <c r="A237" s="217" t="s">
        <v>89</v>
      </c>
      <c r="B237" s="199" t="s">
        <v>16</v>
      </c>
      <c r="C237" s="199">
        <f>'IOP Quick Assessment Tool'!$B$160</f>
        <v>39</v>
      </c>
      <c r="D237" s="199">
        <v>4</v>
      </c>
      <c r="E237" s="199">
        <f>IF('IOP Quick Assessment Tool'!$L$160="✓",1,0)</f>
        <v>0</v>
      </c>
      <c r="F237" s="109"/>
    </row>
    <row r="238" spans="1:6" x14ac:dyDescent="0.25">
      <c r="A238" s="217" t="s">
        <v>89</v>
      </c>
      <c r="B238" s="199" t="s">
        <v>16</v>
      </c>
      <c r="C238" s="199">
        <f>'IOP Quick Assessment Tool'!$B$162</f>
        <v>40</v>
      </c>
      <c r="D238" s="199">
        <v>1</v>
      </c>
      <c r="E238" s="199">
        <f>IF('IOP Quick Assessment Tool'!$F$162="✓",1,0)</f>
        <v>0</v>
      </c>
      <c r="F238" s="109"/>
    </row>
    <row r="239" spans="1:6" x14ac:dyDescent="0.25">
      <c r="A239" s="217" t="s">
        <v>89</v>
      </c>
      <c r="B239" s="199" t="s">
        <v>16</v>
      </c>
      <c r="C239" s="199">
        <f>'IOP Quick Assessment Tool'!$B$162</f>
        <v>40</v>
      </c>
      <c r="D239" s="199">
        <v>2</v>
      </c>
      <c r="E239" s="199">
        <f>IF('IOP Quick Assessment Tool'!$H$162="✓",1,0)</f>
        <v>0</v>
      </c>
      <c r="F239" s="109"/>
    </row>
    <row r="240" spans="1:6" x14ac:dyDescent="0.25">
      <c r="A240" s="217" t="s">
        <v>89</v>
      </c>
      <c r="B240" s="199" t="s">
        <v>16</v>
      </c>
      <c r="C240" s="199">
        <f>'IOP Quick Assessment Tool'!$B$162</f>
        <v>40</v>
      </c>
      <c r="D240" s="199">
        <v>3</v>
      </c>
      <c r="E240" s="199">
        <f>IF('IOP Quick Assessment Tool'!$J$162="✓",1,0)</f>
        <v>0</v>
      </c>
      <c r="F240" s="109"/>
    </row>
    <row r="241" spans="1:6" x14ac:dyDescent="0.25">
      <c r="A241" s="217" t="s">
        <v>89</v>
      </c>
      <c r="B241" s="199" t="s">
        <v>16</v>
      </c>
      <c r="C241" s="199">
        <f>'IOP Quick Assessment Tool'!$B$162</f>
        <v>40</v>
      </c>
      <c r="D241" s="199">
        <v>4</v>
      </c>
      <c r="E241" s="199">
        <f>IF('IOP Quick Assessment Tool'!$L$162="✓",1,0)</f>
        <v>0</v>
      </c>
      <c r="F241" s="109"/>
    </row>
    <row r="242" spans="1:6" x14ac:dyDescent="0.25">
      <c r="A242" s="217" t="s">
        <v>89</v>
      </c>
      <c r="B242" s="199" t="s">
        <v>16</v>
      </c>
      <c r="C242" s="199">
        <f>'IOP Quick Assessment Tool'!$B$164</f>
        <v>41</v>
      </c>
      <c r="D242" s="199">
        <v>1</v>
      </c>
      <c r="E242" s="199">
        <f>IF('IOP Quick Assessment Tool'!$F$164="✓",1,0)</f>
        <v>0</v>
      </c>
      <c r="F242" s="109"/>
    </row>
    <row r="243" spans="1:6" x14ac:dyDescent="0.25">
      <c r="A243" s="217" t="s">
        <v>89</v>
      </c>
      <c r="B243" s="199" t="s">
        <v>16</v>
      </c>
      <c r="C243" s="199">
        <f>'IOP Quick Assessment Tool'!$B$164</f>
        <v>41</v>
      </c>
      <c r="D243" s="199">
        <v>2</v>
      </c>
      <c r="E243" s="199">
        <f>IF('IOP Quick Assessment Tool'!$H$164="✓",1,0)</f>
        <v>0</v>
      </c>
      <c r="F243" s="109"/>
    </row>
    <row r="244" spans="1:6" x14ac:dyDescent="0.25">
      <c r="A244" s="217" t="s">
        <v>89</v>
      </c>
      <c r="B244" s="199" t="s">
        <v>16</v>
      </c>
      <c r="C244" s="199">
        <f>'IOP Quick Assessment Tool'!$B$164</f>
        <v>41</v>
      </c>
      <c r="D244" s="199">
        <v>3</v>
      </c>
      <c r="E244" s="199">
        <f>IF('IOP Quick Assessment Tool'!$J$164="✓",1,0)</f>
        <v>0</v>
      </c>
      <c r="F244" s="109"/>
    </row>
    <row r="245" spans="1:6" x14ac:dyDescent="0.25">
      <c r="A245" s="217" t="s">
        <v>89</v>
      </c>
      <c r="B245" s="199" t="s">
        <v>16</v>
      </c>
      <c r="C245" s="199">
        <f>'IOP Quick Assessment Tool'!$B$164</f>
        <v>41</v>
      </c>
      <c r="D245" s="199">
        <v>4</v>
      </c>
      <c r="E245" s="199">
        <f>IF('IOP Quick Assessment Tool'!$L$164="✓",1,0)</f>
        <v>0</v>
      </c>
      <c r="F245" s="109"/>
    </row>
    <row r="246" spans="1:6" x14ac:dyDescent="0.25">
      <c r="A246" s="217" t="s">
        <v>89</v>
      </c>
      <c r="B246" s="199" t="s">
        <v>16</v>
      </c>
      <c r="C246" s="199">
        <f>'IOP Quick Assessment Tool'!$B$166</f>
        <v>42</v>
      </c>
      <c r="D246" s="199">
        <v>1</v>
      </c>
      <c r="E246" s="199">
        <f>IF('IOP Quick Assessment Tool'!$F$166="✓",1,0)</f>
        <v>0</v>
      </c>
      <c r="F246" s="109"/>
    </row>
    <row r="247" spans="1:6" x14ac:dyDescent="0.25">
      <c r="A247" s="217" t="s">
        <v>89</v>
      </c>
      <c r="B247" s="199" t="s">
        <v>16</v>
      </c>
      <c r="C247" s="199">
        <f>'IOP Quick Assessment Tool'!$B$166</f>
        <v>42</v>
      </c>
      <c r="D247" s="199">
        <v>2</v>
      </c>
      <c r="E247" s="199">
        <f>IF('IOP Quick Assessment Tool'!$H$166="✓",1,0)</f>
        <v>0</v>
      </c>
      <c r="F247" s="109"/>
    </row>
    <row r="248" spans="1:6" x14ac:dyDescent="0.25">
      <c r="A248" s="217" t="s">
        <v>89</v>
      </c>
      <c r="B248" s="199" t="s">
        <v>16</v>
      </c>
      <c r="C248" s="199">
        <f>'IOP Quick Assessment Tool'!$B$166</f>
        <v>42</v>
      </c>
      <c r="D248" s="199">
        <v>3</v>
      </c>
      <c r="E248" s="199">
        <f>IF('IOP Quick Assessment Tool'!$J$166="✓",1,0)</f>
        <v>0</v>
      </c>
      <c r="F248" s="109"/>
    </row>
    <row r="249" spans="1:6" x14ac:dyDescent="0.25">
      <c r="A249" s="217" t="s">
        <v>89</v>
      </c>
      <c r="B249" s="199" t="s">
        <v>16</v>
      </c>
      <c r="C249" s="199">
        <f>'IOP Quick Assessment Tool'!$B$166</f>
        <v>42</v>
      </c>
      <c r="D249" s="199">
        <v>4</v>
      </c>
      <c r="E249" s="199">
        <f>IF('IOP Quick Assessment Tool'!$L$166="✓",1,0)</f>
        <v>0</v>
      </c>
      <c r="F249" s="109"/>
    </row>
    <row r="250" spans="1:6" x14ac:dyDescent="0.25">
      <c r="A250" s="217" t="s">
        <v>89</v>
      </c>
      <c r="B250" s="199" t="s">
        <v>16</v>
      </c>
      <c r="C250" s="199">
        <f>'IOP Quick Assessment Tool'!$B$168</f>
        <v>43</v>
      </c>
      <c r="D250" s="199">
        <v>1</v>
      </c>
      <c r="E250" s="199">
        <f>IF('IOP Quick Assessment Tool'!$F$168="✓",1,0)</f>
        <v>0</v>
      </c>
      <c r="F250" s="109"/>
    </row>
    <row r="251" spans="1:6" x14ac:dyDescent="0.25">
      <c r="A251" s="217" t="s">
        <v>89</v>
      </c>
      <c r="B251" s="199" t="s">
        <v>16</v>
      </c>
      <c r="C251" s="199">
        <f>'IOP Quick Assessment Tool'!$B$168</f>
        <v>43</v>
      </c>
      <c r="D251" s="199">
        <v>2</v>
      </c>
      <c r="E251" s="199">
        <f>IF('IOP Quick Assessment Tool'!$H$168="✓",1,0)</f>
        <v>0</v>
      </c>
      <c r="F251" s="109"/>
    </row>
    <row r="252" spans="1:6" x14ac:dyDescent="0.25">
      <c r="A252" s="217" t="s">
        <v>89</v>
      </c>
      <c r="B252" s="199" t="s">
        <v>16</v>
      </c>
      <c r="C252" s="199">
        <f>'IOP Quick Assessment Tool'!$B$168</f>
        <v>43</v>
      </c>
      <c r="D252" s="199">
        <v>3</v>
      </c>
      <c r="E252" s="199">
        <f>IF('IOP Quick Assessment Tool'!$J$168="✓",1,0)</f>
        <v>0</v>
      </c>
      <c r="F252" s="109"/>
    </row>
    <row r="253" spans="1:6" x14ac:dyDescent="0.25">
      <c r="A253" s="217" t="s">
        <v>89</v>
      </c>
      <c r="B253" s="199" t="s">
        <v>16</v>
      </c>
      <c r="C253" s="199">
        <f>'IOP Quick Assessment Tool'!$B$168</f>
        <v>43</v>
      </c>
      <c r="D253" s="199">
        <v>4</v>
      </c>
      <c r="E253" s="199">
        <f>IF('IOP Quick Assessment Tool'!$L$168="✓",1,0)</f>
        <v>0</v>
      </c>
      <c r="F253" s="109"/>
    </row>
    <row r="254" spans="1:6" x14ac:dyDescent="0.25">
      <c r="A254" s="217" t="s">
        <v>89</v>
      </c>
      <c r="B254" s="199" t="s">
        <v>16</v>
      </c>
      <c r="C254" s="199">
        <f>'IOP Quick Assessment Tool'!$B$170</f>
        <v>44</v>
      </c>
      <c r="D254" s="199">
        <v>1</v>
      </c>
      <c r="E254" s="199">
        <f>IF('IOP Quick Assessment Tool'!$F$170="✓",1,0)</f>
        <v>0</v>
      </c>
      <c r="F254" s="109"/>
    </row>
    <row r="255" spans="1:6" x14ac:dyDescent="0.25">
      <c r="A255" s="217" t="s">
        <v>89</v>
      </c>
      <c r="B255" s="199" t="s">
        <v>16</v>
      </c>
      <c r="C255" s="199">
        <f>'IOP Quick Assessment Tool'!$B$170</f>
        <v>44</v>
      </c>
      <c r="D255" s="199">
        <v>2</v>
      </c>
      <c r="E255" s="199">
        <f>IF('IOP Quick Assessment Tool'!$H$170="✓",1,0)</f>
        <v>0</v>
      </c>
      <c r="F255" s="109"/>
    </row>
    <row r="256" spans="1:6" x14ac:dyDescent="0.25">
      <c r="A256" s="217" t="s">
        <v>89</v>
      </c>
      <c r="B256" s="199" t="s">
        <v>16</v>
      </c>
      <c r="C256" s="199">
        <f>'IOP Quick Assessment Tool'!$B$170</f>
        <v>44</v>
      </c>
      <c r="D256" s="199">
        <v>3</v>
      </c>
      <c r="E256" s="199">
        <f>IF('IOP Quick Assessment Tool'!$J$170="✓",1,0)</f>
        <v>0</v>
      </c>
      <c r="F256" s="109"/>
    </row>
    <row r="257" spans="1:6" x14ac:dyDescent="0.25">
      <c r="A257" s="217" t="s">
        <v>89</v>
      </c>
      <c r="B257" s="199" t="s">
        <v>16</v>
      </c>
      <c r="C257" s="199">
        <f>'IOP Quick Assessment Tool'!$B$170</f>
        <v>44</v>
      </c>
      <c r="D257" s="199">
        <v>4</v>
      </c>
      <c r="E257" s="199">
        <f>IF('IOP Quick Assessment Tool'!$L$170="✓",1,0)</f>
        <v>0</v>
      </c>
      <c r="F257" s="109"/>
    </row>
    <row r="258" spans="1:6" x14ac:dyDescent="0.25">
      <c r="A258" s="217" t="s">
        <v>89</v>
      </c>
      <c r="B258" s="199" t="s">
        <v>16</v>
      </c>
      <c r="C258" s="199">
        <f>'IOP Quick Assessment Tool'!$B$172</f>
        <v>45</v>
      </c>
      <c r="D258" s="199">
        <v>1</v>
      </c>
      <c r="E258" s="199">
        <f>IF('IOP Quick Assessment Tool'!$F$172="✓",1,0)</f>
        <v>0</v>
      </c>
      <c r="F258" s="109"/>
    </row>
    <row r="259" spans="1:6" x14ac:dyDescent="0.25">
      <c r="A259" s="217" t="s">
        <v>89</v>
      </c>
      <c r="B259" s="199" t="s">
        <v>16</v>
      </c>
      <c r="C259" s="199">
        <f>'IOP Quick Assessment Tool'!$B$172</f>
        <v>45</v>
      </c>
      <c r="D259" s="199">
        <v>2</v>
      </c>
      <c r="E259" s="199">
        <f>IF('IOP Quick Assessment Tool'!$H$172="✓",1,0)</f>
        <v>0</v>
      </c>
      <c r="F259" s="109"/>
    </row>
    <row r="260" spans="1:6" x14ac:dyDescent="0.25">
      <c r="A260" s="217" t="s">
        <v>89</v>
      </c>
      <c r="B260" s="199" t="s">
        <v>16</v>
      </c>
      <c r="C260" s="199">
        <f>'IOP Quick Assessment Tool'!$B$172</f>
        <v>45</v>
      </c>
      <c r="D260" s="199">
        <v>3</v>
      </c>
      <c r="E260" s="199">
        <f>IF('IOP Quick Assessment Tool'!$J$172="✓",1,0)</f>
        <v>0</v>
      </c>
      <c r="F260" s="109"/>
    </row>
    <row r="261" spans="1:6" x14ac:dyDescent="0.25">
      <c r="A261" s="217" t="s">
        <v>89</v>
      </c>
      <c r="B261" s="199" t="s">
        <v>16</v>
      </c>
      <c r="C261" s="199">
        <f>'IOP Quick Assessment Tool'!$B$172</f>
        <v>45</v>
      </c>
      <c r="D261" s="199">
        <v>4</v>
      </c>
      <c r="E261" s="199">
        <f>IF('IOP Quick Assessment Tool'!$L$172="✓",1,0)</f>
        <v>0</v>
      </c>
      <c r="F261" s="109"/>
    </row>
    <row r="262" spans="1:6" x14ac:dyDescent="0.25">
      <c r="A262" s="217" t="s">
        <v>89</v>
      </c>
      <c r="B262" s="199" t="s">
        <v>16</v>
      </c>
      <c r="C262" s="199">
        <f>'IOP Quick Assessment Tool'!$B$174</f>
        <v>46</v>
      </c>
      <c r="D262" s="199">
        <v>1</v>
      </c>
      <c r="E262" s="199">
        <f>IF('IOP Quick Assessment Tool'!$F$174="✓",1,0)</f>
        <v>0</v>
      </c>
      <c r="F262" s="109"/>
    </row>
    <row r="263" spans="1:6" x14ac:dyDescent="0.25">
      <c r="A263" s="217" t="s">
        <v>89</v>
      </c>
      <c r="B263" s="199" t="s">
        <v>16</v>
      </c>
      <c r="C263" s="199">
        <f>'IOP Quick Assessment Tool'!$B$174</f>
        <v>46</v>
      </c>
      <c r="D263" s="199">
        <v>2</v>
      </c>
      <c r="E263" s="199">
        <f>IF('IOP Quick Assessment Tool'!$H$174="✓",1,0)</f>
        <v>0</v>
      </c>
      <c r="F263" s="109"/>
    </row>
    <row r="264" spans="1:6" x14ac:dyDescent="0.25">
      <c r="A264" s="217" t="s">
        <v>89</v>
      </c>
      <c r="B264" s="199" t="s">
        <v>16</v>
      </c>
      <c r="C264" s="199">
        <f>'IOP Quick Assessment Tool'!$B$174</f>
        <v>46</v>
      </c>
      <c r="D264" s="199">
        <v>3</v>
      </c>
      <c r="E264" s="199">
        <f>IF('IOP Quick Assessment Tool'!$J$174="✓",1,0)</f>
        <v>0</v>
      </c>
      <c r="F264" s="109"/>
    </row>
    <row r="265" spans="1:6" x14ac:dyDescent="0.25">
      <c r="A265" s="217" t="s">
        <v>89</v>
      </c>
      <c r="B265" s="199" t="s">
        <v>16</v>
      </c>
      <c r="C265" s="199">
        <f>'IOP Quick Assessment Tool'!$B$174</f>
        <v>46</v>
      </c>
      <c r="D265" s="199">
        <v>4</v>
      </c>
      <c r="E265" s="199">
        <f>IF('IOP Quick Assessment Tool'!$L$174="✓",1,0)</f>
        <v>0</v>
      </c>
      <c r="F265" s="109"/>
    </row>
    <row r="266" spans="1:6" x14ac:dyDescent="0.25">
      <c r="A266" s="111" t="s">
        <v>89</v>
      </c>
      <c r="B266" s="20" t="s">
        <v>17</v>
      </c>
      <c r="C266" s="20">
        <v>1</v>
      </c>
      <c r="D266" s="20">
        <v>1</v>
      </c>
      <c r="E266" s="20">
        <f>IF('IOP Quick Assessment Tool'!$L$180="✓",1,0)</f>
        <v>0</v>
      </c>
      <c r="F266" s="109"/>
    </row>
    <row r="267" spans="1:6" x14ac:dyDescent="0.25">
      <c r="A267" s="111" t="s">
        <v>89</v>
      </c>
      <c r="B267" s="20" t="s">
        <v>17</v>
      </c>
      <c r="C267" s="20">
        <v>2</v>
      </c>
      <c r="D267" s="20">
        <v>1</v>
      </c>
      <c r="E267" s="20">
        <f>IF('IOP Quick Assessment Tool'!$L$182="✓",1,0)</f>
        <v>0</v>
      </c>
      <c r="F267" s="109"/>
    </row>
    <row r="268" spans="1:6" x14ac:dyDescent="0.25">
      <c r="A268" s="111" t="s">
        <v>89</v>
      </c>
      <c r="B268" s="20" t="s">
        <v>17</v>
      </c>
      <c r="C268" s="20">
        <v>3</v>
      </c>
      <c r="D268" s="20">
        <v>1</v>
      </c>
      <c r="E268" s="20">
        <f>IF('IOP Quick Assessment Tool'!$L$184="✓",1,0)</f>
        <v>0</v>
      </c>
      <c r="F268" s="109"/>
    </row>
    <row r="269" spans="1:6" x14ac:dyDescent="0.25">
      <c r="A269" s="111" t="s">
        <v>89</v>
      </c>
      <c r="B269" s="20" t="s">
        <v>17</v>
      </c>
      <c r="C269" s="20">
        <v>4</v>
      </c>
      <c r="D269" s="20">
        <v>1</v>
      </c>
      <c r="E269" s="20">
        <f>IF('IOP Quick Assessment Tool'!$L$186="✓",1,0)</f>
        <v>0</v>
      </c>
      <c r="F269" s="109"/>
    </row>
    <row r="270" spans="1:6" x14ac:dyDescent="0.25">
      <c r="A270" s="111" t="s">
        <v>89</v>
      </c>
      <c r="B270" s="20" t="s">
        <v>18</v>
      </c>
      <c r="C270" s="20">
        <v>1</v>
      </c>
      <c r="D270" s="20">
        <v>1</v>
      </c>
      <c r="E270" s="20">
        <f>IF('IOP Quick Assessment Tool'!$L$192="✓",1,0)</f>
        <v>0</v>
      </c>
      <c r="F270" s="109"/>
    </row>
    <row r="271" spans="1:6" x14ac:dyDescent="0.25">
      <c r="A271" s="111" t="s">
        <v>89</v>
      </c>
      <c r="B271" s="20" t="s">
        <v>18</v>
      </c>
      <c r="C271" s="20">
        <v>2</v>
      </c>
      <c r="D271" s="20">
        <v>1</v>
      </c>
      <c r="E271" s="20">
        <f>IF('IOP Quick Assessment Tool'!$L$194="✓",1,0)</f>
        <v>0</v>
      </c>
      <c r="F271" s="109"/>
    </row>
    <row r="272" spans="1:6" x14ac:dyDescent="0.25">
      <c r="A272" s="111" t="s">
        <v>89</v>
      </c>
      <c r="B272" s="20" t="s">
        <v>18</v>
      </c>
      <c r="C272" s="20">
        <v>3</v>
      </c>
      <c r="D272" s="20">
        <v>1</v>
      </c>
      <c r="E272" s="20">
        <f>IF('IOP Quick Assessment Tool'!$L$196="✓",1,0)</f>
        <v>0</v>
      </c>
      <c r="F272" s="109"/>
    </row>
    <row r="273" spans="1:6" x14ac:dyDescent="0.25">
      <c r="A273" s="111" t="s">
        <v>89</v>
      </c>
      <c r="B273" s="20" t="s">
        <v>18</v>
      </c>
      <c r="C273" s="20">
        <v>4</v>
      </c>
      <c r="D273" s="20">
        <v>1</v>
      </c>
      <c r="E273" s="20">
        <f>IF('IOP Quick Assessment Tool'!$L$198="✓",1,0)</f>
        <v>0</v>
      </c>
      <c r="F273" s="109"/>
    </row>
    <row r="274" spans="1:6" x14ac:dyDescent="0.25">
      <c r="A274" s="111" t="s">
        <v>89</v>
      </c>
      <c r="B274" s="20" t="s">
        <v>19</v>
      </c>
      <c r="C274" s="20">
        <v>1</v>
      </c>
      <c r="D274" s="20">
        <v>1</v>
      </c>
      <c r="E274" s="20">
        <f>IF('IOP Quick Assessment Tool'!$L$204="✓",1,0)</f>
        <v>0</v>
      </c>
      <c r="F274" s="109"/>
    </row>
    <row r="275" spans="1:6" x14ac:dyDescent="0.25">
      <c r="A275" s="111" t="s">
        <v>89</v>
      </c>
      <c r="B275" s="20" t="s">
        <v>19</v>
      </c>
      <c r="C275" s="20">
        <v>2</v>
      </c>
      <c r="D275" s="20">
        <v>1</v>
      </c>
      <c r="E275" s="20">
        <f>IF('IOP Quick Assessment Tool'!$L$206="✓",1,0)</f>
        <v>0</v>
      </c>
      <c r="F275" s="109"/>
    </row>
    <row r="276" spans="1:6" x14ac:dyDescent="0.25">
      <c r="A276" s="111" t="s">
        <v>89</v>
      </c>
      <c r="B276" s="20" t="s">
        <v>19</v>
      </c>
      <c r="C276" s="20">
        <v>3</v>
      </c>
      <c r="D276" s="20">
        <v>1</v>
      </c>
      <c r="E276" s="20">
        <f>IF('IOP Quick Assessment Tool'!$L$208="✓",1,0)</f>
        <v>0</v>
      </c>
      <c r="F276" s="109"/>
    </row>
    <row r="277" spans="1:6" x14ac:dyDescent="0.25">
      <c r="A277" s="111" t="s">
        <v>89</v>
      </c>
      <c r="B277" s="20" t="s">
        <v>19</v>
      </c>
      <c r="C277" s="20">
        <v>4</v>
      </c>
      <c r="D277" s="20">
        <v>1</v>
      </c>
      <c r="E277" s="20">
        <f>IF('IOP Quick Assessment Tool'!$L$210="✓",1,0)</f>
        <v>0</v>
      </c>
      <c r="F277" s="109"/>
    </row>
    <row r="278" spans="1:6" x14ac:dyDescent="0.25">
      <c r="A278" s="111" t="s">
        <v>89</v>
      </c>
      <c r="B278" s="20" t="s">
        <v>20</v>
      </c>
      <c r="C278" s="20">
        <v>1</v>
      </c>
      <c r="D278" s="20">
        <v>1</v>
      </c>
      <c r="E278" s="20">
        <f>IF('IOP Quick Assessment Tool'!$J$216="✓",1,0)</f>
        <v>0</v>
      </c>
      <c r="F278" s="109"/>
    </row>
    <row r="279" spans="1:6" x14ac:dyDescent="0.25">
      <c r="A279" s="111" t="s">
        <v>89</v>
      </c>
      <c r="B279" s="20" t="s">
        <v>20</v>
      </c>
      <c r="C279" s="20">
        <v>1</v>
      </c>
      <c r="D279" s="20">
        <v>2</v>
      </c>
      <c r="E279" s="20">
        <f>IF('IOP Quick Assessment Tool'!$L$216="✓",1,0)</f>
        <v>0</v>
      </c>
      <c r="F279" s="109"/>
    </row>
    <row r="280" spans="1:6" x14ac:dyDescent="0.25">
      <c r="A280" s="111" t="s">
        <v>89</v>
      </c>
      <c r="B280" s="20" t="s">
        <v>20</v>
      </c>
      <c r="C280" s="20">
        <v>2</v>
      </c>
      <c r="D280" s="20">
        <v>1</v>
      </c>
      <c r="E280" s="20">
        <f>IF('IOP Quick Assessment Tool'!$J$218="✓",1,0)</f>
        <v>0</v>
      </c>
      <c r="F280" s="109"/>
    </row>
    <row r="281" spans="1:6" x14ac:dyDescent="0.25">
      <c r="A281" s="111" t="s">
        <v>89</v>
      </c>
      <c r="B281" s="20" t="s">
        <v>20</v>
      </c>
      <c r="C281" s="20">
        <v>2</v>
      </c>
      <c r="D281" s="20">
        <v>2</v>
      </c>
      <c r="E281" s="20">
        <f>IF('IOP Quick Assessment Tool'!$L$218="✓",1,0)</f>
        <v>0</v>
      </c>
      <c r="F281" s="109"/>
    </row>
    <row r="282" spans="1:6" x14ac:dyDescent="0.25">
      <c r="A282" s="111" t="s">
        <v>89</v>
      </c>
      <c r="B282" s="20" t="s">
        <v>20</v>
      </c>
      <c r="C282" s="20">
        <v>3</v>
      </c>
      <c r="D282" s="20">
        <v>1</v>
      </c>
      <c r="E282" s="20">
        <f>IF('IOP Quick Assessment Tool'!$J$220="✓",1,0)</f>
        <v>0</v>
      </c>
      <c r="F282" s="109"/>
    </row>
    <row r="283" spans="1:6" x14ac:dyDescent="0.25">
      <c r="A283" s="111" t="s">
        <v>89</v>
      </c>
      <c r="B283" s="20" t="s">
        <v>20</v>
      </c>
      <c r="C283" s="20">
        <v>3</v>
      </c>
      <c r="D283" s="20">
        <v>2</v>
      </c>
      <c r="E283" s="20">
        <f>IF('IOP Quick Assessment Tool'!$L$220="✓",1,0)</f>
        <v>0</v>
      </c>
      <c r="F283" s="109"/>
    </row>
    <row r="284" spans="1:6" x14ac:dyDescent="0.25">
      <c r="A284" s="111" t="s">
        <v>89</v>
      </c>
      <c r="B284" s="20" t="s">
        <v>20</v>
      </c>
      <c r="C284" s="20">
        <v>4</v>
      </c>
      <c r="D284" s="20">
        <v>1</v>
      </c>
      <c r="E284" s="20">
        <f>IF('IOP Quick Assessment Tool'!$J$222="✓",1,0)</f>
        <v>0</v>
      </c>
      <c r="F284" s="109"/>
    </row>
    <row r="285" spans="1:6" x14ac:dyDescent="0.25">
      <c r="A285" s="111" t="s">
        <v>89</v>
      </c>
      <c r="B285" s="20" t="s">
        <v>20</v>
      </c>
      <c r="C285" s="20">
        <v>4</v>
      </c>
      <c r="D285" s="20">
        <v>2</v>
      </c>
      <c r="E285" s="20">
        <f>IF('IOP Quick Assessment Tool'!$L$222="✓",1,0)</f>
        <v>0</v>
      </c>
      <c r="F285" s="109"/>
    </row>
    <row r="286" spans="1:6" x14ac:dyDescent="0.25">
      <c r="A286" s="111" t="s">
        <v>89</v>
      </c>
      <c r="B286" s="20" t="s">
        <v>20</v>
      </c>
      <c r="C286" s="20">
        <v>5</v>
      </c>
      <c r="D286" s="20">
        <v>1</v>
      </c>
      <c r="E286" s="20">
        <f>IF('IOP Quick Assessment Tool'!$J$224="✓",1,0)</f>
        <v>0</v>
      </c>
      <c r="F286" s="109"/>
    </row>
    <row r="287" spans="1:6" x14ac:dyDescent="0.25">
      <c r="A287" s="111" t="s">
        <v>89</v>
      </c>
      <c r="B287" s="20" t="s">
        <v>20</v>
      </c>
      <c r="C287" s="20">
        <v>5</v>
      </c>
      <c r="D287" s="20">
        <v>2</v>
      </c>
      <c r="E287" s="20">
        <f>IF('IOP Quick Assessment Tool'!$L$224="✓",1,0)</f>
        <v>0</v>
      </c>
      <c r="F287" s="109"/>
    </row>
    <row r="288" spans="1:6" x14ac:dyDescent="0.25">
      <c r="A288" s="111" t="s">
        <v>89</v>
      </c>
      <c r="B288" s="20" t="s">
        <v>20</v>
      </c>
      <c r="C288" s="20">
        <v>6</v>
      </c>
      <c r="D288" s="20">
        <v>1</v>
      </c>
      <c r="E288" s="20">
        <f>IF('IOP Quick Assessment Tool'!$J$226="✓",1,0)</f>
        <v>0</v>
      </c>
      <c r="F288" s="109"/>
    </row>
    <row r="289" spans="1:6" x14ac:dyDescent="0.25">
      <c r="A289" s="111" t="s">
        <v>89</v>
      </c>
      <c r="B289" s="20" t="s">
        <v>20</v>
      </c>
      <c r="C289" s="20">
        <v>6</v>
      </c>
      <c r="D289" s="20">
        <v>2</v>
      </c>
      <c r="E289" s="20">
        <f>IF('IOP Quick Assessment Tool'!$L$226="✓",1,0)</f>
        <v>0</v>
      </c>
      <c r="F289" s="109"/>
    </row>
    <row r="290" spans="1:6" x14ac:dyDescent="0.25">
      <c r="A290" s="111" t="s">
        <v>90</v>
      </c>
      <c r="B290" s="20" t="s">
        <v>28</v>
      </c>
      <c r="C290" s="20">
        <v>1</v>
      </c>
      <c r="D290" s="20">
        <v>1</v>
      </c>
      <c r="E290" s="20">
        <f>IF('IOP Quick Assessment Tool'!$L$234="✓",1,0)</f>
        <v>0</v>
      </c>
      <c r="F290" s="109">
        <f>IF(Table1[[#This Row],[Value]]=1,0.4,0)</f>
        <v>0</v>
      </c>
    </row>
    <row r="291" spans="1:6" x14ac:dyDescent="0.25">
      <c r="A291" s="111" t="s">
        <v>90</v>
      </c>
      <c r="B291" s="20" t="s">
        <v>28</v>
      </c>
      <c r="C291" s="20">
        <v>2</v>
      </c>
      <c r="D291" s="20">
        <v>1</v>
      </c>
      <c r="E291" s="20">
        <f>IF('IOP Quick Assessment Tool'!$L$236="✓",1,0)</f>
        <v>0</v>
      </c>
      <c r="F291" s="109">
        <f>IF(Table1[[#This Row],[Value]]=1,0.4,0)</f>
        <v>0</v>
      </c>
    </row>
    <row r="292" spans="1:6" x14ac:dyDescent="0.25">
      <c r="A292" s="111" t="s">
        <v>90</v>
      </c>
      <c r="B292" s="20" t="s">
        <v>28</v>
      </c>
      <c r="C292" s="20">
        <v>3</v>
      </c>
      <c r="D292" s="20">
        <v>1</v>
      </c>
      <c r="E292" s="20">
        <f>IF('IOP Quick Assessment Tool'!$L$238="✓",1,0)</f>
        <v>0</v>
      </c>
      <c r="F292" s="109">
        <f>IF(Table1[[#This Row],[Value]]=1,0.4,0)</f>
        <v>0</v>
      </c>
    </row>
    <row r="293" spans="1:6" x14ac:dyDescent="0.25">
      <c r="A293" s="111" t="s">
        <v>90</v>
      </c>
      <c r="B293" s="20" t="s">
        <v>28</v>
      </c>
      <c r="C293" s="20">
        <v>4</v>
      </c>
      <c r="D293" s="20">
        <v>1</v>
      </c>
      <c r="E293" s="20">
        <f>IF('IOP Quick Assessment Tool'!$L$240="✓",1,0)</f>
        <v>0</v>
      </c>
      <c r="F293" s="109">
        <f>IF(Table1[[#This Row],[Value]]=1,0.2,0)</f>
        <v>0</v>
      </c>
    </row>
    <row r="294" spans="1:6" x14ac:dyDescent="0.25">
      <c r="A294" s="111" t="s">
        <v>90</v>
      </c>
      <c r="B294" s="20" t="s">
        <v>28</v>
      </c>
      <c r="C294" s="20">
        <v>5</v>
      </c>
      <c r="D294" s="20">
        <v>1</v>
      </c>
      <c r="E294" s="20">
        <f>IF('IOP Quick Assessment Tool'!$L$242="✓",1,0)</f>
        <v>0</v>
      </c>
      <c r="F294" s="109">
        <v>0</v>
      </c>
    </row>
    <row r="295" spans="1:6" x14ac:dyDescent="0.25">
      <c r="A295" s="111" t="s">
        <v>90</v>
      </c>
      <c r="B295" s="20" t="s">
        <v>29</v>
      </c>
      <c r="C295" s="20">
        <v>1</v>
      </c>
      <c r="D295" s="20">
        <v>1</v>
      </c>
      <c r="E295" s="20">
        <f>IF('IOP Quick Assessment Tool'!$L$248="✓",1,0)</f>
        <v>0</v>
      </c>
      <c r="F295" s="109"/>
    </row>
    <row r="296" spans="1:6" x14ac:dyDescent="0.25">
      <c r="A296" s="111" t="s">
        <v>90</v>
      </c>
      <c r="B296" s="20" t="s">
        <v>29</v>
      </c>
      <c r="C296" s="20">
        <v>2</v>
      </c>
      <c r="D296" s="20">
        <v>1</v>
      </c>
      <c r="E296" s="20">
        <f>IF('IOP Quick Assessment Tool'!$L$250="✓",1,0)</f>
        <v>0</v>
      </c>
      <c r="F296" s="109"/>
    </row>
    <row r="297" spans="1:6" x14ac:dyDescent="0.25">
      <c r="A297" s="111" t="s">
        <v>90</v>
      </c>
      <c r="B297" s="20" t="s">
        <v>29</v>
      </c>
      <c r="C297" s="20">
        <v>3</v>
      </c>
      <c r="D297" s="20">
        <v>1</v>
      </c>
      <c r="E297" s="20">
        <f>IF('IOP Quick Assessment Tool'!$L$252="✓",1,0)</f>
        <v>0</v>
      </c>
      <c r="F297" s="109"/>
    </row>
    <row r="298" spans="1:6" x14ac:dyDescent="0.25">
      <c r="A298" s="111" t="s">
        <v>90</v>
      </c>
      <c r="B298" s="20" t="s">
        <v>30</v>
      </c>
      <c r="C298" s="20">
        <v>1</v>
      </c>
      <c r="D298" s="20">
        <v>1</v>
      </c>
      <c r="E298" s="20">
        <f>IF('IOP Quick Assessment Tool'!$L$258="✓",1,0)</f>
        <v>0</v>
      </c>
      <c r="F298" s="109"/>
    </row>
    <row r="299" spans="1:6" x14ac:dyDescent="0.25">
      <c r="A299" s="111" t="s">
        <v>90</v>
      </c>
      <c r="B299" s="20" t="s">
        <v>30</v>
      </c>
      <c r="C299" s="20">
        <v>2</v>
      </c>
      <c r="D299" s="20">
        <v>1</v>
      </c>
      <c r="E299" s="20">
        <f>IF('IOP Quick Assessment Tool'!$L$260="✓",1,0)</f>
        <v>0</v>
      </c>
      <c r="F299" s="109"/>
    </row>
    <row r="300" spans="1:6" x14ac:dyDescent="0.25">
      <c r="A300" s="111" t="s">
        <v>90</v>
      </c>
      <c r="B300" s="20" t="s">
        <v>30</v>
      </c>
      <c r="C300" s="20">
        <v>3</v>
      </c>
      <c r="D300" s="20">
        <v>1</v>
      </c>
      <c r="E300" s="20">
        <f>IF('IOP Quick Assessment Tool'!$L$262="✓",1,0)</f>
        <v>0</v>
      </c>
      <c r="F300" s="109"/>
    </row>
    <row r="301" spans="1:6" x14ac:dyDescent="0.25">
      <c r="A301" s="111" t="s">
        <v>90</v>
      </c>
      <c r="B301" s="20" t="s">
        <v>31</v>
      </c>
      <c r="C301" s="20">
        <v>1</v>
      </c>
      <c r="D301" s="20">
        <v>1</v>
      </c>
      <c r="E301" s="20">
        <f>IF('IOP Quick Assessment Tool'!$L$268="✓",1,0)</f>
        <v>0</v>
      </c>
      <c r="F301" s="109"/>
    </row>
    <row r="302" spans="1:6" x14ac:dyDescent="0.25">
      <c r="A302" s="111" t="s">
        <v>90</v>
      </c>
      <c r="B302" s="20" t="s">
        <v>31</v>
      </c>
      <c r="C302" s="20">
        <v>2</v>
      </c>
      <c r="D302" s="20">
        <v>1</v>
      </c>
      <c r="E302" s="20">
        <f>IF('IOP Quick Assessment Tool'!$L$270="✓",1,0)</f>
        <v>0</v>
      </c>
      <c r="F302" s="109"/>
    </row>
    <row r="303" spans="1:6" x14ac:dyDescent="0.25">
      <c r="A303" s="111" t="s">
        <v>90</v>
      </c>
      <c r="B303" s="20" t="s">
        <v>31</v>
      </c>
      <c r="C303" s="20">
        <v>3</v>
      </c>
      <c r="D303" s="20">
        <v>1</v>
      </c>
      <c r="E303" s="20">
        <f>IF('IOP Quick Assessment Tool'!$L$272="✓",1,0)</f>
        <v>0</v>
      </c>
      <c r="F303" s="109"/>
    </row>
    <row r="304" spans="1:6" x14ac:dyDescent="0.25">
      <c r="A304" s="111" t="s">
        <v>90</v>
      </c>
      <c r="B304" s="20" t="s">
        <v>31</v>
      </c>
      <c r="C304" s="20">
        <v>4</v>
      </c>
      <c r="D304" s="20">
        <v>1</v>
      </c>
      <c r="E304" s="20">
        <f>IF('IOP Quick Assessment Tool'!$L$274="✓",1,0)</f>
        <v>0</v>
      </c>
      <c r="F304" s="109"/>
    </row>
    <row r="305" spans="1:6" x14ac:dyDescent="0.25">
      <c r="A305" s="111" t="s">
        <v>90</v>
      </c>
      <c r="B305" s="20" t="s">
        <v>31</v>
      </c>
      <c r="C305" s="20">
        <v>5</v>
      </c>
      <c r="D305" s="20">
        <v>1</v>
      </c>
      <c r="E305" s="20">
        <f>IF('IOP Quick Assessment Tool'!$L$276="✓",1,0)</f>
        <v>0</v>
      </c>
      <c r="F305" s="109"/>
    </row>
    <row r="306" spans="1:6" x14ac:dyDescent="0.25">
      <c r="A306" s="111" t="s">
        <v>90</v>
      </c>
      <c r="B306" s="20" t="s">
        <v>32</v>
      </c>
      <c r="C306" s="20">
        <v>1</v>
      </c>
      <c r="D306" s="20">
        <v>1</v>
      </c>
      <c r="E306" s="20">
        <f>IF('IOP Quick Assessment Tool'!$L$282="✓",1,0)</f>
        <v>0</v>
      </c>
      <c r="F306" s="109"/>
    </row>
    <row r="307" spans="1:6" x14ac:dyDescent="0.25">
      <c r="A307" s="111" t="s">
        <v>90</v>
      </c>
      <c r="B307" s="20" t="s">
        <v>32</v>
      </c>
      <c r="C307" s="20">
        <v>2</v>
      </c>
      <c r="D307" s="20">
        <v>1</v>
      </c>
      <c r="E307" s="20">
        <f>IF('IOP Quick Assessment Tool'!$L$284="✓",1,0)</f>
        <v>0</v>
      </c>
      <c r="F307" s="109"/>
    </row>
    <row r="308" spans="1:6" x14ac:dyDescent="0.25">
      <c r="A308" s="111" t="s">
        <v>90</v>
      </c>
      <c r="B308" s="20" t="s">
        <v>32</v>
      </c>
      <c r="C308" s="20">
        <v>3</v>
      </c>
      <c r="D308" s="20">
        <v>1</v>
      </c>
      <c r="E308" s="20">
        <f>IF('IOP Quick Assessment Tool'!$L$286="✓",1,0)</f>
        <v>0</v>
      </c>
      <c r="F308" s="109"/>
    </row>
    <row r="309" spans="1:6" x14ac:dyDescent="0.25">
      <c r="A309" s="111" t="s">
        <v>90</v>
      </c>
      <c r="B309" s="20" t="s">
        <v>32</v>
      </c>
      <c r="C309" s="20">
        <v>4</v>
      </c>
      <c r="D309" s="20">
        <v>1</v>
      </c>
      <c r="E309" s="20">
        <f>IF('IOP Quick Assessment Tool'!$L$288="✓",1,0)</f>
        <v>0</v>
      </c>
      <c r="F309" s="109"/>
    </row>
    <row r="310" spans="1:6" x14ac:dyDescent="0.25">
      <c r="A310" s="111" t="s">
        <v>90</v>
      </c>
      <c r="B310" s="20" t="s">
        <v>32</v>
      </c>
      <c r="C310" s="20">
        <v>5</v>
      </c>
      <c r="D310" s="20">
        <v>1</v>
      </c>
      <c r="E310" s="20">
        <f>IF('IOP Quick Assessment Tool'!$L$290="✓",1,0)</f>
        <v>0</v>
      </c>
      <c r="F310" s="109"/>
    </row>
    <row r="311" spans="1:6" x14ac:dyDescent="0.25">
      <c r="A311" s="111" t="s">
        <v>90</v>
      </c>
      <c r="B311" s="20" t="s">
        <v>32</v>
      </c>
      <c r="C311" s="20">
        <v>6</v>
      </c>
      <c r="D311" s="20">
        <v>1</v>
      </c>
      <c r="E311" s="20">
        <f>IF('IOP Quick Assessment Tool'!$L$292="✓",1,0)</f>
        <v>0</v>
      </c>
      <c r="F311" s="109"/>
    </row>
    <row r="312" spans="1:6" x14ac:dyDescent="0.25">
      <c r="A312" s="111" t="s">
        <v>90</v>
      </c>
      <c r="B312" s="20" t="s">
        <v>32</v>
      </c>
      <c r="C312" s="20">
        <v>7</v>
      </c>
      <c r="D312" s="20">
        <v>1</v>
      </c>
      <c r="E312" s="20">
        <f>IF('IOP Quick Assessment Tool'!$L$294="✓",1,0)</f>
        <v>0</v>
      </c>
      <c r="F312" s="109"/>
    </row>
    <row r="313" spans="1:6" x14ac:dyDescent="0.25">
      <c r="A313" s="111" t="s">
        <v>91</v>
      </c>
      <c r="B313" s="20" t="s">
        <v>6</v>
      </c>
      <c r="C313" s="20">
        <v>1</v>
      </c>
      <c r="D313" s="20">
        <v>1</v>
      </c>
      <c r="E313" s="20">
        <f>IF('IOP Quick Assessment Tool'!$L$302="✓",1,0)</f>
        <v>0</v>
      </c>
      <c r="F313" s="109"/>
    </row>
    <row r="314" spans="1:6" x14ac:dyDescent="0.25">
      <c r="A314" s="111" t="s">
        <v>91</v>
      </c>
      <c r="B314" s="20" t="s">
        <v>6</v>
      </c>
      <c r="C314" s="20">
        <v>2</v>
      </c>
      <c r="D314" s="20">
        <v>1</v>
      </c>
      <c r="E314" s="20">
        <f>IF('IOP Quick Assessment Tool'!$L$304="✓",1,0)</f>
        <v>0</v>
      </c>
      <c r="F314" s="109"/>
    </row>
    <row r="315" spans="1:6" x14ac:dyDescent="0.25">
      <c r="A315" s="111" t="s">
        <v>91</v>
      </c>
      <c r="B315" s="20" t="s">
        <v>6</v>
      </c>
      <c r="C315" s="20">
        <v>3</v>
      </c>
      <c r="D315" s="20">
        <v>1</v>
      </c>
      <c r="E315" s="20">
        <f>IF('IOP Quick Assessment Tool'!$L$306="✓",1,0)</f>
        <v>0</v>
      </c>
      <c r="F315" s="109"/>
    </row>
    <row r="316" spans="1:6" x14ac:dyDescent="0.25">
      <c r="A316" s="111" t="s">
        <v>91</v>
      </c>
      <c r="B316" s="20" t="s">
        <v>6</v>
      </c>
      <c r="C316" s="20">
        <v>4</v>
      </c>
      <c r="D316" s="20">
        <v>1</v>
      </c>
      <c r="E316" s="20">
        <f>IF('IOP Quick Assessment Tool'!$L$308="✓",1,0)</f>
        <v>0</v>
      </c>
      <c r="F316" s="109"/>
    </row>
    <row r="317" spans="1:6" x14ac:dyDescent="0.25">
      <c r="A317" s="111" t="s">
        <v>91</v>
      </c>
      <c r="B317" s="20" t="s">
        <v>6</v>
      </c>
      <c r="C317" s="20">
        <v>5</v>
      </c>
      <c r="D317" s="20">
        <v>1</v>
      </c>
      <c r="E317" s="20">
        <f>IF('IOP Quick Assessment Tool'!$L$310="✓",1,0)</f>
        <v>0</v>
      </c>
      <c r="F317" s="109"/>
    </row>
    <row r="318" spans="1:6" x14ac:dyDescent="0.25">
      <c r="A318" s="111" t="s">
        <v>91</v>
      </c>
      <c r="B318" s="20" t="s">
        <v>7</v>
      </c>
      <c r="C318" s="20">
        <v>1</v>
      </c>
      <c r="D318" s="20">
        <v>1</v>
      </c>
      <c r="E318" s="20">
        <f>IF('IOP Quick Assessment Tool'!$L$316="✓",1,0)</f>
        <v>0</v>
      </c>
      <c r="F318" s="109"/>
    </row>
    <row r="319" spans="1:6" x14ac:dyDescent="0.25">
      <c r="A319" s="111" t="s">
        <v>91</v>
      </c>
      <c r="B319" s="20" t="s">
        <v>7</v>
      </c>
      <c r="C319" s="20">
        <v>2</v>
      </c>
      <c r="D319" s="20">
        <v>1</v>
      </c>
      <c r="E319" s="20">
        <f>IF('IOP Quick Assessment Tool'!$L$318="✓",1,0)</f>
        <v>0</v>
      </c>
      <c r="F319" s="109"/>
    </row>
    <row r="320" spans="1:6" x14ac:dyDescent="0.25">
      <c r="A320" s="111" t="s">
        <v>91</v>
      </c>
      <c r="B320" s="20" t="s">
        <v>7</v>
      </c>
      <c r="C320" s="20">
        <v>3</v>
      </c>
      <c r="D320" s="20">
        <v>1</v>
      </c>
      <c r="E320" s="20">
        <f>IF('IOP Quick Assessment Tool'!$L$320="✓",1,0)</f>
        <v>0</v>
      </c>
      <c r="F320" s="109"/>
    </row>
    <row r="321" spans="1:6" x14ac:dyDescent="0.25">
      <c r="A321" s="111" t="s">
        <v>91</v>
      </c>
      <c r="B321" s="20" t="s">
        <v>8</v>
      </c>
      <c r="C321" s="20">
        <v>1</v>
      </c>
      <c r="D321" s="20">
        <v>1</v>
      </c>
      <c r="E321" s="20">
        <f>IF('IOP Quick Assessment Tool'!$L$326="✓",1,0)</f>
        <v>0</v>
      </c>
      <c r="F321" s="109"/>
    </row>
    <row r="322" spans="1:6" x14ac:dyDescent="0.25">
      <c r="A322" s="111" t="s">
        <v>91</v>
      </c>
      <c r="B322" s="20" t="s">
        <v>8</v>
      </c>
      <c r="C322" s="20">
        <v>2</v>
      </c>
      <c r="D322" s="20">
        <v>1</v>
      </c>
      <c r="E322" s="20">
        <f>IF('IOP Quick Assessment Tool'!$L$328="✓",1,0)</f>
        <v>0</v>
      </c>
      <c r="F322" s="109"/>
    </row>
    <row r="323" spans="1:6" x14ac:dyDescent="0.25">
      <c r="A323" s="111" t="s">
        <v>91</v>
      </c>
      <c r="B323" s="20" t="s">
        <v>8</v>
      </c>
      <c r="C323" s="20">
        <v>3</v>
      </c>
      <c r="D323" s="20">
        <v>1</v>
      </c>
      <c r="E323" s="20">
        <f>IF('IOP Quick Assessment Tool'!$L$330="✓",1,0)</f>
        <v>0</v>
      </c>
      <c r="F323" s="109"/>
    </row>
    <row r="324" spans="1:6" x14ac:dyDescent="0.25">
      <c r="A324" s="111" t="s">
        <v>91</v>
      </c>
      <c r="B324" s="20" t="s">
        <v>9</v>
      </c>
      <c r="C324" s="20">
        <v>1</v>
      </c>
      <c r="D324" s="20">
        <v>1</v>
      </c>
      <c r="E324" s="20">
        <f>IF('IOP Quick Assessment Tool'!$L$336="✓",1,0)</f>
        <v>0</v>
      </c>
      <c r="F324" s="109"/>
    </row>
    <row r="325" spans="1:6" x14ac:dyDescent="0.25">
      <c r="A325" s="111" t="s">
        <v>91</v>
      </c>
      <c r="B325" s="20" t="s">
        <v>9</v>
      </c>
      <c r="C325" s="20">
        <v>2</v>
      </c>
      <c r="D325" s="20">
        <v>1</v>
      </c>
      <c r="E325" s="20">
        <f>IF('IOP Quick Assessment Tool'!$L$338="✓",1,0)</f>
        <v>0</v>
      </c>
      <c r="F325" s="109"/>
    </row>
    <row r="326" spans="1:6" x14ac:dyDescent="0.25">
      <c r="A326" s="111" t="s">
        <v>91</v>
      </c>
      <c r="B326" s="20" t="s">
        <v>9</v>
      </c>
      <c r="C326" s="20">
        <v>3</v>
      </c>
      <c r="D326" s="20">
        <v>1</v>
      </c>
      <c r="E326" s="20">
        <f>IF('IOP Quick Assessment Tool'!$L$340="✓",1,0)</f>
        <v>0</v>
      </c>
      <c r="F326" s="109"/>
    </row>
    <row r="327" spans="1:6" x14ac:dyDescent="0.25">
      <c r="A327" s="102"/>
      <c r="B327" s="106"/>
      <c r="C327" s="106"/>
      <c r="D327" s="106"/>
      <c r="E327" s="106"/>
      <c r="F327" s="109"/>
    </row>
    <row r="328" spans="1:6" x14ac:dyDescent="0.25">
      <c r="A328" s="377" t="s">
        <v>182</v>
      </c>
      <c r="B328" s="378"/>
      <c r="C328" s="106"/>
      <c r="D328" s="106"/>
      <c r="E328" s="106"/>
      <c r="F328" s="109"/>
    </row>
    <row r="329" spans="1:6" x14ac:dyDescent="0.25">
      <c r="A329" s="112" t="s">
        <v>42</v>
      </c>
      <c r="B329" s="8" t="s">
        <v>43</v>
      </c>
      <c r="C329" s="106"/>
      <c r="D329" s="106"/>
      <c r="E329" s="106"/>
      <c r="F329" s="109"/>
    </row>
    <row r="330" spans="1:6" x14ac:dyDescent="0.25">
      <c r="A330" s="113"/>
      <c r="B330" s="8"/>
      <c r="C330" s="106"/>
      <c r="D330" s="106"/>
      <c r="E330" s="106"/>
      <c r="F330" s="109"/>
    </row>
    <row r="331" spans="1:6" x14ac:dyDescent="0.25">
      <c r="A331" s="113" t="s">
        <v>44</v>
      </c>
      <c r="B331" s="105"/>
      <c r="C331" s="106"/>
      <c r="D331" s="106"/>
      <c r="E331" s="106"/>
      <c r="F331" s="109"/>
    </row>
    <row r="332" spans="1:6" ht="15.75" thickBot="1" x14ac:dyDescent="0.3">
      <c r="A332" s="103"/>
      <c r="B332" s="114"/>
      <c r="C332" s="114"/>
      <c r="D332" s="114"/>
      <c r="E332" s="114"/>
      <c r="F332" s="109"/>
    </row>
    <row r="333" spans="1:6" x14ac:dyDescent="0.25">
      <c r="F333" s="109"/>
    </row>
    <row r="334" spans="1:6" x14ac:dyDescent="0.25">
      <c r="F334" s="109"/>
    </row>
    <row r="335" spans="1:6" x14ac:dyDescent="0.25">
      <c r="F335" s="109"/>
    </row>
    <row r="336" spans="1:6" x14ac:dyDescent="0.25">
      <c r="F336" s="109"/>
    </row>
    <row r="337" spans="6:6" x14ac:dyDescent="0.25">
      <c r="F337" s="109"/>
    </row>
    <row r="338" spans="6:6" x14ac:dyDescent="0.25">
      <c r="F338" s="109"/>
    </row>
    <row r="339" spans="6:6" x14ac:dyDescent="0.25">
      <c r="F339" s="109"/>
    </row>
    <row r="340" spans="6:6" x14ac:dyDescent="0.25">
      <c r="F340" s="109"/>
    </row>
    <row r="341" spans="6:6" x14ac:dyDescent="0.25">
      <c r="F341" s="109"/>
    </row>
    <row r="342" spans="6:6" x14ac:dyDescent="0.25">
      <c r="F342" s="109"/>
    </row>
    <row r="343" spans="6:6" x14ac:dyDescent="0.25">
      <c r="F343" s="109"/>
    </row>
    <row r="344" spans="6:6" x14ac:dyDescent="0.25">
      <c r="F344" s="109"/>
    </row>
    <row r="345" spans="6:6" x14ac:dyDescent="0.25">
      <c r="F345" s="109"/>
    </row>
    <row r="346" spans="6:6" x14ac:dyDescent="0.25">
      <c r="F346" s="109"/>
    </row>
    <row r="347" spans="6:6" x14ac:dyDescent="0.25">
      <c r="F347" s="109"/>
    </row>
    <row r="348" spans="6:6" ht="15.75" thickBot="1" x14ac:dyDescent="0.3">
      <c r="F348" s="115"/>
    </row>
  </sheetData>
  <sheetProtection password="B94F" sheet="1" objects="1" scenarios="1"/>
  <mergeCells count="16">
    <mergeCell ref="I74:J74"/>
    <mergeCell ref="A328:B328"/>
    <mergeCell ref="Q7:W7"/>
    <mergeCell ref="Y7:AE7"/>
    <mergeCell ref="O60:R60"/>
    <mergeCell ref="L38:L40"/>
    <mergeCell ref="R51:S51"/>
    <mergeCell ref="O51:P51"/>
    <mergeCell ref="I7:O7"/>
    <mergeCell ref="N20:S20"/>
    <mergeCell ref="I51:M51"/>
    <mergeCell ref="AA51:AB51"/>
    <mergeCell ref="N19:T19"/>
    <mergeCell ref="I19:L19"/>
    <mergeCell ref="U51:V51"/>
    <mergeCell ref="X51:Y51"/>
  </mergeCells>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vt:lpstr>
      <vt:lpstr>IOP Quick Assessment Tool</vt:lpstr>
      <vt:lpstr>IOP Final Scores</vt:lpstr>
      <vt:lpstr>IOP Parameters Dashboard</vt:lpstr>
      <vt:lpstr>IOP Calculation Dashboard</vt:lpstr>
      <vt:lpstr>'IOP Quick Assessment Tool'!Print_Area</vt:lpstr>
      <vt:lpstr>selection_allowed</vt:lpstr>
      <vt:lpstr>selection_not_allowed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Interoperability Assessment tool</dc:title>
  <dc:creator>ABRIL JIMENEZ Raul Mario (DIGIT)</dc:creator>
  <cp:lastModifiedBy>ABRIL JIMENEZ Raul Mario (DIGIT)</cp:lastModifiedBy>
  <cp:lastPrinted>2016-07-20T15:43:31Z</cp:lastPrinted>
  <dcterms:created xsi:type="dcterms:W3CDTF">2016-02-16T17:10:35Z</dcterms:created>
  <dcterms:modified xsi:type="dcterms:W3CDTF">2016-10-04T13:45:13Z</dcterms:modified>
</cp:coreProperties>
</file>